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29"/>
  <workbookPr/>
  <bookViews>
    <workbookView xWindow="65416" yWindow="65416" windowWidth="29040" windowHeight="15840" tabRatio="889" firstSheet="17" activeTab="22"/>
  </bookViews>
  <sheets>
    <sheet name="1.1" sheetId="1" r:id="rId1"/>
    <sheet name="1.2" sheetId="2" r:id="rId2"/>
    <sheet name="1.3" sheetId="3" r:id="rId3"/>
    <sheet name="1.4" sheetId="4" r:id="rId4"/>
    <sheet name="1.5" sheetId="5" r:id="rId5"/>
    <sheet name="1.6" sheetId="6" r:id="rId6"/>
    <sheet name="2.1." sheetId="7" r:id="rId7"/>
    <sheet name="2.2." sheetId="8" r:id="rId8"/>
    <sheet name="2.3." sheetId="9" r:id="rId9"/>
    <sheet name="2.4." sheetId="10" r:id="rId10"/>
    <sheet name="2.5." sheetId="11" r:id="rId11"/>
    <sheet name="2.6." sheetId="12" r:id="rId12"/>
    <sheet name="2.7." sheetId="13" r:id="rId13"/>
    <sheet name="3.1." sheetId="14" r:id="rId14"/>
    <sheet name="3.2." sheetId="15" r:id="rId15"/>
    <sheet name="3.3." sheetId="16" r:id="rId16"/>
    <sheet name="4.1." sheetId="17" r:id="rId17"/>
    <sheet name="4.2." sheetId="18" r:id="rId18"/>
    <sheet name="4.3." sheetId="19" r:id="rId19"/>
    <sheet name="5.1." sheetId="20" r:id="rId20"/>
    <sheet name="5.2." sheetId="21" r:id="rId21"/>
    <sheet name="5.3." sheetId="22" r:id="rId22"/>
    <sheet name="ИТОГОВАЯ ОЦЕНКА" sheetId="24" r:id="rId23"/>
  </sheets>
  <definedNames>
    <definedName name="_xlnm.Print_Area" localSheetId="9">'2.4.'!$A$1:$L$25</definedName>
    <definedName name="_xlnm.Print_Area" localSheetId="10">'2.5.'!$A$1:$L$23</definedName>
  </definedNames>
  <calcPr calcId="191029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0.xml><?xml version="1.0" encoding="utf-8"?>
<comments xmlns="http://schemas.openxmlformats.org/spreadsheetml/2006/main">
  <authors>
    <author>БитаевАА</author>
  </authors>
  <commentList>
    <comment ref="J7" authorId="0">
      <text>
        <r>
          <rPr>
            <b/>
            <sz val="9"/>
            <rFont val="Tahoma"/>
            <family val="2"/>
          </rPr>
          <t>БитаевАА:</t>
        </r>
        <r>
          <rPr>
            <sz val="9"/>
            <rFont val="Tahoma"/>
            <family val="2"/>
          </rPr>
          <t xml:space="preserve">
за исключением остатков по зарезервированным</t>
        </r>
      </text>
    </comment>
  </commentList>
</comments>
</file>

<file path=xl/comments12.xml><?xml version="1.0" encoding="utf-8"?>
<comments xmlns="http://schemas.openxmlformats.org/spreadsheetml/2006/main">
  <authors>
    <author>БитаевАА</author>
  </authors>
  <commentList>
    <comment ref="C14" authorId="0">
      <text>
        <r>
          <rPr>
            <b/>
            <sz val="9"/>
            <rFont val="Tahoma"/>
            <family val="2"/>
          </rPr>
          <t>БитаевАА:</t>
        </r>
        <r>
          <rPr>
            <sz val="9"/>
            <rFont val="Tahoma"/>
            <family val="2"/>
          </rPr>
          <t xml:space="preserve">
просроченная задолженность по аренде</t>
        </r>
      </text>
    </comment>
  </commentList>
</comments>
</file>

<file path=xl/comments2.xml><?xml version="1.0" encoding="utf-8"?>
<comments xmlns="http://schemas.openxmlformats.org/spreadsheetml/2006/main">
  <authors>
    <author>БитаевАА</author>
  </authors>
  <commentList>
    <comment ref="D7" authorId="0">
      <text>
        <r>
          <rPr>
            <b/>
            <sz val="9"/>
            <rFont val="Tahoma"/>
            <family val="2"/>
          </rPr>
          <t>БитаевАА:</t>
        </r>
        <r>
          <rPr>
            <sz val="9"/>
            <rFont val="Tahoma"/>
            <family val="2"/>
          </rPr>
          <t xml:space="preserve">
за исключением остатков по зарезервированным</t>
        </r>
      </text>
    </comment>
  </commentList>
</comments>
</file>

<file path=xl/comments5.xml><?xml version="1.0" encoding="utf-8"?>
<comments xmlns="http://schemas.openxmlformats.org/spreadsheetml/2006/main">
  <authors>
    <author>БитаевАА</author>
  </authors>
  <commentList>
    <comment ref="C7" authorId="0">
      <text>
        <r>
          <rPr>
            <b/>
            <sz val="9"/>
            <rFont val="Tahoma"/>
            <family val="2"/>
          </rPr>
          <t>БитаевАА:</t>
        </r>
        <r>
          <rPr>
            <sz val="9"/>
            <rFont val="Tahoma"/>
            <family val="2"/>
          </rPr>
          <t xml:space="preserve">
за исключением остатков по зарезервированным</t>
        </r>
      </text>
    </comment>
  </commentList>
</comments>
</file>

<file path=xl/comments8.xml><?xml version="1.0" encoding="utf-8"?>
<comments xmlns="http://schemas.openxmlformats.org/spreadsheetml/2006/main">
  <authors>
    <author>БитаевАА</author>
  </authors>
  <commentList>
    <comment ref="C6" authorId="0">
      <text>
        <r>
          <rPr>
            <b/>
            <sz val="9"/>
            <rFont val="Tahoma"/>
            <family val="2"/>
          </rPr>
          <t>БитаевАА:</t>
        </r>
        <r>
          <rPr>
            <sz val="9"/>
            <rFont val="Tahoma"/>
            <family val="2"/>
          </rPr>
          <t xml:space="preserve">
без субсидий бюджетным</t>
        </r>
      </text>
    </comment>
    <comment ref="C8" authorId="0">
      <text>
        <r>
          <rPr>
            <b/>
            <sz val="9"/>
            <rFont val="Tahoma"/>
            <family val="2"/>
          </rPr>
          <t>БитаевАА:</t>
        </r>
        <r>
          <rPr>
            <sz val="9"/>
            <rFont val="Tahoma"/>
            <family val="2"/>
          </rPr>
          <t xml:space="preserve">
без субсидий бюджетным</t>
        </r>
      </text>
    </comment>
    <comment ref="C9" authorId="0">
      <text>
        <r>
          <rPr>
            <b/>
            <sz val="9"/>
            <rFont val="Tahoma"/>
            <family val="2"/>
          </rPr>
          <t>БитаевАА:</t>
        </r>
        <r>
          <rPr>
            <sz val="9"/>
            <rFont val="Tahoma"/>
            <family val="2"/>
          </rPr>
          <t xml:space="preserve">
без субсидий бюджетным</t>
        </r>
      </text>
    </comment>
  </commentList>
</comments>
</file>

<file path=xl/comments9.xml><?xml version="1.0" encoding="utf-8"?>
<comments xmlns="http://schemas.openxmlformats.org/spreadsheetml/2006/main">
  <authors>
    <author>БитаевАА</author>
  </authors>
  <commentList>
    <comment ref="C6" authorId="0">
      <text>
        <r>
          <rPr>
            <b/>
            <sz val="9"/>
            <rFont val="Tahoma"/>
            <family val="2"/>
          </rPr>
          <t>БитаевАА:</t>
        </r>
        <r>
          <rPr>
            <sz val="9"/>
            <rFont val="Tahoma"/>
            <family val="2"/>
          </rPr>
          <t xml:space="preserve">
без учета возврата остатков в краевой бюджет</t>
        </r>
      </text>
    </comment>
    <comment ref="C7" authorId="0">
      <text>
        <r>
          <rPr>
            <b/>
            <sz val="9"/>
            <rFont val="Tahoma"/>
            <family val="2"/>
          </rPr>
          <t>БитаевАА:</t>
        </r>
        <r>
          <rPr>
            <sz val="9"/>
            <rFont val="Tahoma"/>
            <family val="2"/>
          </rPr>
          <t xml:space="preserve">
без учета возврата остатков в краевой бюджет</t>
        </r>
      </text>
    </comment>
    <comment ref="C8" authorId="0">
      <text>
        <r>
          <rPr>
            <b/>
            <sz val="9"/>
            <rFont val="Tahoma"/>
            <family val="2"/>
          </rPr>
          <t>БитаевАА:</t>
        </r>
        <r>
          <rPr>
            <sz val="9"/>
            <rFont val="Tahoma"/>
            <family val="2"/>
          </rPr>
          <t xml:space="preserve">
без учета возврата остатков в краевой бюджет</t>
        </r>
      </text>
    </comment>
    <comment ref="C10" authorId="0">
      <text>
        <r>
          <rPr>
            <b/>
            <sz val="9"/>
            <rFont val="Tahoma"/>
            <family val="2"/>
          </rPr>
          <t>БитаевАА:</t>
        </r>
        <r>
          <rPr>
            <sz val="9"/>
            <rFont val="Tahoma"/>
            <family val="2"/>
          </rPr>
          <t xml:space="preserve">
без учета возврата остатков в краевой бюджет</t>
        </r>
      </text>
    </comment>
  </commentList>
</comments>
</file>

<file path=xl/sharedStrings.xml><?xml version="1.0" encoding="utf-8"?>
<sst xmlns="http://schemas.openxmlformats.org/spreadsheetml/2006/main" count="536" uniqueCount="168">
  <si>
    <t xml:space="preserve">Частота внесения изменений в бюджетную роспись ГРБС Предгорного муниципального района Ставропольского края </t>
  </si>
  <si>
    <t>Наименование ГРБС</t>
  </si>
  <si>
    <t>№ п/п</t>
  </si>
  <si>
    <t>Значение К</t>
  </si>
  <si>
    <t>Значение N</t>
  </si>
  <si>
    <t>Значение Р</t>
  </si>
  <si>
    <t>Е(Р)</t>
  </si>
  <si>
    <t>Совет ПМР</t>
  </si>
  <si>
    <t>Администрация ПМР</t>
  </si>
  <si>
    <t>УАиГ АПМР</t>
  </si>
  <si>
    <t>Финансовое управление АПМР</t>
  </si>
  <si>
    <t>Управление образования АПМР</t>
  </si>
  <si>
    <t>Управление по культуре и делам молодежи АПМР</t>
  </si>
  <si>
    <t>УТСЗН АПМР</t>
  </si>
  <si>
    <t>Отдел по спорту и физической культуре АПМР</t>
  </si>
  <si>
    <t>Управление С/Х АПМР</t>
  </si>
  <si>
    <t>КСП ПМР</t>
  </si>
  <si>
    <t>УИОиМК АПМР</t>
  </si>
  <si>
    <t>Е(Р)=1-Р/5  ,если Р≤5</t>
  </si>
  <si>
    <t>Е(Р)=0 ,если Р&gt;5</t>
  </si>
  <si>
    <t>Объем изменений, вносимых в бюджетную роспись ГРБС</t>
  </si>
  <si>
    <t>Значение S</t>
  </si>
  <si>
    <t>Значение b</t>
  </si>
  <si>
    <t>Е(Р)=1-Р/8  ,если Р≤8</t>
  </si>
  <si>
    <t>Е(Р)=0 ,если Р&gt;8</t>
  </si>
  <si>
    <t>Эффективность реализации муниципальных программ Предгорного муниципального района Ставропольского края</t>
  </si>
  <si>
    <t>Значение S1</t>
  </si>
  <si>
    <t>Значение S2</t>
  </si>
  <si>
    <t>Е(Р)=Р/100 , если 75≤Р&lt;100</t>
  </si>
  <si>
    <t>Е(Р)=0 ,если Р&lt;75</t>
  </si>
  <si>
    <t>Качество представления обоснований бюджетных ассигнований ГРБС на очередной финансовый год и плановый период в финансовое управление</t>
  </si>
  <si>
    <t>Объем неисполненных на конец отчетного финансового года бюджетных ассигнований</t>
  </si>
  <si>
    <t>Значение E</t>
  </si>
  <si>
    <t>Отклонение кассового исполнения доходов районного бюджета от прогноза по главному администратору доходов районного бюджета (за исключением средств, поступающих из других бюджетов бюджетной системы РФ)</t>
  </si>
  <si>
    <t>Значение Rf</t>
  </si>
  <si>
    <t>Значение Rp</t>
  </si>
  <si>
    <t>Е(Р)=1 ,если Р≤15% и Rp&lt;Rf</t>
  </si>
  <si>
    <t>Е(Р)=1-(P-15)/15  ,если 15%≤Р≤30% и Rp&lt;Rf</t>
  </si>
  <si>
    <t>Е(Р)=1-P/30  ,если Р≤30% и Rp &gt; Rf</t>
  </si>
  <si>
    <t>E(P) = 0, если P &gt; 30</t>
  </si>
  <si>
    <t>Е(Р)=1 ,если Р≥100</t>
  </si>
  <si>
    <t>Равномерность осуществления расходов</t>
  </si>
  <si>
    <t>Значение Е</t>
  </si>
  <si>
    <t>Значение Еср</t>
  </si>
  <si>
    <t>Е(Р)=1-Р/40  ,если Р≤40</t>
  </si>
  <si>
    <t>Е(Р)=0 ,если Р&gt;40</t>
  </si>
  <si>
    <t>Эффективность управления кредиторской задолженностью по расчетам с поставщиками и подрядчиками</t>
  </si>
  <si>
    <t>Е(Р)=1-Р,если Р≤1</t>
  </si>
  <si>
    <t>Е(Р)=0 ,если Р&gt;1</t>
  </si>
  <si>
    <t>Е(Р)=1-Р/50  ,если Р≤50</t>
  </si>
  <si>
    <t>Е(Р)=0 ,если Р&gt;50</t>
  </si>
  <si>
    <t>Эффективность управления кредиторской задолженностью по платежам в бюджеты</t>
  </si>
  <si>
    <t>Отклонение кассового исполнения расходов ГРБС от кассового плана</t>
  </si>
  <si>
    <t>Качество управления средствами районного бюджета в части предоставления субсидий на выполнение муниципального задания</t>
  </si>
  <si>
    <t>Эффективность управления дебиторской задолженностью по расчетам с дебиторами по доходам</t>
  </si>
  <si>
    <t>Значение D</t>
  </si>
  <si>
    <t>Возмещение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муниципальных учреждений района</t>
  </si>
  <si>
    <t>Значение Rf 9 мес</t>
  </si>
  <si>
    <t>Значение Rf 1 пол</t>
  </si>
  <si>
    <t>Значение Rf 1 кв</t>
  </si>
  <si>
    <t>Значение Rp 1 кв</t>
  </si>
  <si>
    <t>Значение Rp 1 пол</t>
  </si>
  <si>
    <t>Значение Rp 9 мес</t>
  </si>
  <si>
    <t>Значение Р 1</t>
  </si>
  <si>
    <t>Значение Р 2</t>
  </si>
  <si>
    <t>Значение Р 3</t>
  </si>
  <si>
    <t>Значение Rp год</t>
  </si>
  <si>
    <t>Значение Р 4</t>
  </si>
  <si>
    <t>Значение Si 1 пол</t>
  </si>
  <si>
    <t>Значение Si 9 мес</t>
  </si>
  <si>
    <t>Значение Si год</t>
  </si>
  <si>
    <t>Значение Si 1 кв</t>
  </si>
  <si>
    <t>Значение S 1 кв</t>
  </si>
  <si>
    <t>Значение S 1 пол</t>
  </si>
  <si>
    <t>Значение S 9 мес</t>
  </si>
  <si>
    <t>Значение S год</t>
  </si>
  <si>
    <t>Своевременность представления ГРБС отчетности об исполнении районного бюджета в финансовое управление</t>
  </si>
  <si>
    <t>Е(Р)=1-Р/6  ,если Р≤6</t>
  </si>
  <si>
    <t>Е(Р)=0 ,если Р&gt;6</t>
  </si>
  <si>
    <t>Своевременность представления бухгалтерской отчетности муниципальных бюджетных и автономных учреждений района, подведомственных ГРБС в финансовое управление</t>
  </si>
  <si>
    <t>Количество возвратов ГРБС форм отчетности об исполнении районного бюджета и форм бухгалтерской отчетности муниципальных бюджетных и автономных учреждений района на доработку</t>
  </si>
  <si>
    <t>Наличие результатов контроля за исполнением муниципального заданий на оказание муниципальных услуг</t>
  </si>
  <si>
    <t>Е(Р)=0 если не предоставлены результаты контроля</t>
  </si>
  <si>
    <t>Е(Р)=1 при осуществлении контроля</t>
  </si>
  <si>
    <t>Значение A</t>
  </si>
  <si>
    <t>Значение B</t>
  </si>
  <si>
    <t>Доля руководителей муниципальных учреждений, подведомственных ГРБС, оплата труда которых определяется с учетом результатов их профессиональной деятельности</t>
  </si>
  <si>
    <t>Е(Р)=Р/100</t>
  </si>
  <si>
    <t>Доля муниципальных учреждений, подведомственных ГРБС, выполнивших муниципальное задание в объеме 100%</t>
  </si>
  <si>
    <t>Нарушения бюджетного законодательства, выявленные в ходе проведения контрольных мероприятий органом внутреннего муниципального финансового контроля</t>
  </si>
  <si>
    <t>Значение Qp</t>
  </si>
  <si>
    <t>Исполнение предписаний (представлений), направленных ГРБС органом внутреннего муниципального финансового контроля</t>
  </si>
  <si>
    <t>Значение Qc</t>
  </si>
  <si>
    <t>Значение Qn</t>
  </si>
  <si>
    <t>Качество организации внутреннего финансового аудита</t>
  </si>
  <si>
    <t>Значение N1</t>
  </si>
  <si>
    <t>Значение N2</t>
  </si>
  <si>
    <t>Значение N3</t>
  </si>
  <si>
    <t>Значение N4</t>
  </si>
  <si>
    <t>Е(Р)=Р</t>
  </si>
  <si>
    <t>1.1.</t>
  </si>
  <si>
    <t>1.2.</t>
  </si>
  <si>
    <t>1.3.</t>
  </si>
  <si>
    <t>1.4.</t>
  </si>
  <si>
    <t>1.5.</t>
  </si>
  <si>
    <t>1.6.</t>
  </si>
  <si>
    <t>Направление 1</t>
  </si>
  <si>
    <t>2.1.</t>
  </si>
  <si>
    <t>2.2.</t>
  </si>
  <si>
    <t>2.3.</t>
  </si>
  <si>
    <t>2.4.</t>
  </si>
  <si>
    <t>2.5.</t>
  </si>
  <si>
    <t>2.6.</t>
  </si>
  <si>
    <t>2.7.</t>
  </si>
  <si>
    <t>Направление 2</t>
  </si>
  <si>
    <t>3.1.</t>
  </si>
  <si>
    <t>3.2.</t>
  </si>
  <si>
    <t>3.3.</t>
  </si>
  <si>
    <t>Направление 3</t>
  </si>
  <si>
    <t>4.1.</t>
  </si>
  <si>
    <t>4.2.</t>
  </si>
  <si>
    <t>4.3.</t>
  </si>
  <si>
    <t>Направление 4</t>
  </si>
  <si>
    <t>5.1.</t>
  </si>
  <si>
    <t>5.2.</t>
  </si>
  <si>
    <t>5.3.</t>
  </si>
  <si>
    <t>Направление 5</t>
  </si>
  <si>
    <t>Итоговая оценка</t>
  </si>
  <si>
    <t>К - количество изменений в бюджетную роспись ГРБС в ходе исполнения бюджета Предгорного муниципального района Ставропольского края без учета изменений по кодам аналитического учета (далее - районный бюджет) в отчетном финансовом году (за исключением изменений, связанных с:
внесением изменений в решение о районном бюджете на очередной финансовый год и плановый период; отражением безвозмездных поступлений из других бюджетов бюджетной системы РФ, от физических и юридических лиц; использованием средств резервного фонда администрации и зарезервированных средств; реорганизацией ГРБС);</t>
  </si>
  <si>
    <t>N - общее количество подведомственных ГРБС муниципальных учреждений по состоянию на 1 января года, следующего за отчетным финансовым годом</t>
  </si>
  <si>
    <t>S - сумма изменений, внесенных в бюджетную роспись ГРБС без учета изменений по кодам аналитического учета (за исключением уведомлений о внесении изменений, связанных с:
внесением изменений в решение о районном бюджете на очередной финансовый год и плановый период; отражением безвозмездных поступлений из других бюджетов бюджетной системы РФ, от физических и юридических лиц; использованием средств резервного фонда администрации и зарезервированных средств; реорганизацией ГРБС);</t>
  </si>
  <si>
    <t>b - объем бюджетных ассигнований ГРБС в отчетном финансовом году согласно сводной бюджетной росписи районного бюджета с учетом внесенных в нее изменений</t>
  </si>
  <si>
    <t>S - результат оценки эффективности реализации муниципальной программы Предгорного муниципального района Ставропольского края, по итогам реализации в отчетном финансовом году, ответственным исполнителем которой в отчетном финансовом году является ГРБС;</t>
  </si>
  <si>
    <t>N - количество муниципальных программ Предгорного муниципального района Ставропольского края, ответственным исполнителем которых в отчетном финансовом году является ГРБС</t>
  </si>
  <si>
    <t>Значение S3</t>
  </si>
  <si>
    <t>N - количество доработанных вариантов обоснований бюджетных ассигнований, представленных ГРБС на очередной финансовый год и плановый период</t>
  </si>
  <si>
    <t>b - объем бюджетных ассигнований ГРБС в отчетном финансовом году согласно сводной бюджетной росписи районного бюджета с учетом внесенных в нее изменений;</t>
  </si>
  <si>
    <t>E - кассовое исполнение расходов ГРБС в отчетном финансовом году</t>
  </si>
  <si>
    <t>Rf - кассовое исполнение доходов районного бюджета по главному администратору доходов районного бюджета в отчетном финансовом году (за исключением средств, поступающих из других бюджетов бюджетной системы РФ);</t>
  </si>
  <si>
    <t>Rp - прогноз поступлений доходов для главного администратора доходов районного бюджета в отчетном финансовом году (за исключением средств, поступающих из других бюджетов бюджетной системы РФ)</t>
  </si>
  <si>
    <t>E - кассовые расходы ГРБС в IV квартале отчетного финансового года;</t>
  </si>
  <si>
    <t>Eср - средний объем кассовых расходов ГРБС за I - III квартал отчетного финансового года</t>
  </si>
  <si>
    <t>K - объем кредиторской задолженности по расчетам с поставщиками и подрядчиками по состоянию на 01 января текущего финансового года;</t>
  </si>
  <si>
    <t>K - объем кредиторской задолженности по платежам в бюджеты по состоянию на 1 января текущего финансового года;</t>
  </si>
  <si>
    <t>Значение Rf  год</t>
  </si>
  <si>
    <t>i - первый квартал, 1 полугодие, 9 месяцев отчетного года, отчетный год</t>
  </si>
  <si>
    <t>Rfi - кассовое исполнение расходов ГРБС в периоде i;</t>
  </si>
  <si>
    <t>Rpi - расходы ГРБС в периоде i согласно кассовому плану на начало i-го периода;</t>
  </si>
  <si>
    <t>Si - ежеквартальные остатки средств субсидий на выполнение муниципального задания на лицевых счетах бюджетных и автономных учреждений, подведомственных ГРБС;</t>
  </si>
  <si>
    <t>S - общий объем средств субсидий на финансовое обеспечение выполнения муниципального задания, перечисленных ГРБС со счета районного бюджета на лицевые счета бюджетных и автономных учреждений, подведомственных ГРБС, в отчетном финансовом году</t>
  </si>
  <si>
    <t>D - объем дебиторской задолженности по расчетам с дебиторами по доходам в отчетном финансовом году по состоянию на 1 января года, следующего за отчетным годом;</t>
  </si>
  <si>
    <t>Rf - кассовое исполнение по доходам, закрепленным за администратором доходов районного бюджета в отчетном финансовом году</t>
  </si>
  <si>
    <t>S1 - объем расходов ГРБС, направленных на исполнение судебных актов Российской Федерации и мировых соглашений по возмещению причиненного вреда;</t>
  </si>
  <si>
    <t>S2 - средства бюджетных и автономных учреждений, подведомственных ГРБС, направленные на исполнение судебных актов Российской Федерации и мировых соглашений по возмещению причиненного вреда;</t>
  </si>
  <si>
    <t>N - количество случаев представления ГРБС отчетности (месячной, квартальной, годовой) об исполнении районного бюджета в финансовое управление с опозданием в отчетном финансовом году</t>
  </si>
  <si>
    <t>N - количество случаев представления бухгалтерской отчетности (месячной, квартальной, годовой) муниципальных бюджетных и автономных учреждений района, подведомственных ГРБС в финансовое управление с опозданием в отчетном финансовом году</t>
  </si>
  <si>
    <t>N - количество возвратов ГРБС форм годовой отчетности об исполнении районного бюджета и форм годовой бухгалтерской отчетности муниципальных бюджетных и автономных учреждений района на доработку</t>
  </si>
  <si>
    <t>A - количество руководителей муниципальных учреждений, подведомственных ГРБС, оплата труда которых определяется с учетом результатов их профессиональной деятельности;</t>
  </si>
  <si>
    <t>B - количество руководителей муниципальных учреждений, подведомственных ГРБС</t>
  </si>
  <si>
    <t>A - количество муниципальных учреждений, подведомственных ГРБС, выполнивших муниципальное задание в объеме 100% в отчетном финансовом году;</t>
  </si>
  <si>
    <t>B - общее количество муниципальных учреждений, подведомственных ГРБС, которым установлены муниципальные задания в отчетном финансовом году</t>
  </si>
  <si>
    <t>S - общая сумма выявленных финансовых нарушений за три отчетных финансовых года, предшествующих текущему финансовому году;</t>
  </si>
  <si>
    <t>b - объем проверенных средств за три отчетных финансовых года, предшествующих текущему финансовому году</t>
  </si>
  <si>
    <t>Qp - количество исполненных предписаний (представлений) органа внутреннего муниципального финансового контроля за три отчетных финансовых года, предшествующих текущему финансовому году;</t>
  </si>
  <si>
    <t>Qc - количество частично исполненных предписаний (представлений) органа внутреннего муниципального финансового контроля за три отчетных финансовых года, предшествующих текущему финансовому году;</t>
  </si>
  <si>
    <t>Qn - количество направленных предписаний (представлений) органа внутреннего муниципального финансового контроля за три отчетных финансовых года, предшествующих текущему финансовому году</t>
  </si>
  <si>
    <t>N - количество выполненных условий к организации внутреннего финансового аудита.
К условиям организации внутреннего финансового аудита относятся:
1) принятие ГРБС правового акта, устанавливающего порядок организации внутреннего финансового аудита, и его актуализация;
2) назначение ГРБС уполномоченных должностных лиц на осуществление внутреннего финансового аудита или создание подразделения внутреннего финансового аудита;
3) утверждение ГРБС плана работы внутреннего финансового аудита;
4) осуществление ГРБС аудиторских проверок</t>
  </si>
  <si>
    <t>Оценка качества финансового менеджмента, осуществляемого главными распорядителями средств бюджета Предгорного муниципального района Ставропольского края по итогам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</si>
</sst>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8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" fontId="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/>
    </xf>
    <xf numFmtId="4" fontId="2" fillId="0" borderId="1" xfId="0" applyNumberFormat="1" applyFont="1" applyFill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/>
    </xf>
    <xf numFmtId="4" fontId="6" fillId="2" borderId="1" xfId="0" applyNumberFormat="1" applyFont="1" applyFill="1" applyBorder="1" applyAlignment="1">
      <alignment/>
    </xf>
    <xf numFmtId="4" fontId="6" fillId="3" borderId="1" xfId="0" applyNumberFormat="1" applyFont="1" applyFill="1" applyBorder="1" applyAlignment="1">
      <alignment/>
    </xf>
    <xf numFmtId="4" fontId="6" fillId="4" borderId="1" xfId="0" applyNumberFormat="1" applyFont="1" applyFill="1" applyBorder="1" applyAlignment="1">
      <alignment/>
    </xf>
    <xf numFmtId="4" fontId="6" fillId="5" borderId="1" xfId="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workbookViewId="0" topLeftCell="A1">
      <selection activeCell="K19" sqref="K19"/>
    </sheetView>
  </sheetViews>
  <sheetFormatPr defaultColWidth="9.140625" defaultRowHeight="15"/>
  <cols>
    <col min="1" max="1" width="7.28125" style="1" customWidth="1"/>
    <col min="2" max="2" width="34.421875" style="1" customWidth="1"/>
    <col min="3" max="3" width="19.00390625" style="1" customWidth="1"/>
    <col min="4" max="4" width="20.7109375" style="1" customWidth="1"/>
    <col min="5" max="5" width="13.421875" style="1" customWidth="1"/>
    <col min="6" max="16384" width="9.140625" style="1" customWidth="1"/>
  </cols>
  <sheetData>
    <row r="1" spans="1:6" ht="34.5" customHeight="1">
      <c r="A1" s="20" t="s">
        <v>0</v>
      </c>
      <c r="B1" s="20"/>
      <c r="C1" s="20"/>
      <c r="D1" s="20"/>
      <c r="E1" s="20"/>
      <c r="F1" s="20"/>
    </row>
    <row r="2" spans="1:6" ht="15">
      <c r="A2" s="2"/>
      <c r="B2" s="2"/>
      <c r="C2" s="2"/>
      <c r="D2" s="2"/>
      <c r="E2" s="2"/>
      <c r="F2" s="2"/>
    </row>
    <row r="3" spans="1:6" ht="15">
      <c r="A3" s="4" t="s">
        <v>2</v>
      </c>
      <c r="B3" s="4" t="s">
        <v>1</v>
      </c>
      <c r="C3" s="4" t="s">
        <v>3</v>
      </c>
      <c r="D3" s="4" t="s">
        <v>4</v>
      </c>
      <c r="E3" s="4" t="s">
        <v>5</v>
      </c>
      <c r="F3" s="4" t="s">
        <v>6</v>
      </c>
    </row>
    <row r="4" spans="1:8" ht="15">
      <c r="A4" s="5">
        <v>1</v>
      </c>
      <c r="B4" s="6" t="s">
        <v>7</v>
      </c>
      <c r="C4" s="7">
        <v>1</v>
      </c>
      <c r="D4" s="7">
        <v>1</v>
      </c>
      <c r="E4" s="7">
        <f>C4/(D4+1)</f>
        <v>0.5</v>
      </c>
      <c r="F4" s="7">
        <f>1-(E4/5)</f>
        <v>0.9</v>
      </c>
      <c r="G4" s="3"/>
      <c r="H4" s="3"/>
    </row>
    <row r="5" spans="1:8" ht="15">
      <c r="A5" s="5">
        <v>2</v>
      </c>
      <c r="B5" s="6" t="s">
        <v>8</v>
      </c>
      <c r="C5" s="7">
        <v>15</v>
      </c>
      <c r="D5" s="7">
        <v>4</v>
      </c>
      <c r="E5" s="7">
        <f aca="true" t="shared" si="0" ref="E5:E14">C5/(D5+1)</f>
        <v>3</v>
      </c>
      <c r="F5" s="7">
        <f aca="true" t="shared" si="1" ref="F5:F14">1-(E5/5)</f>
        <v>0.4</v>
      </c>
      <c r="G5" s="3"/>
      <c r="H5" s="3"/>
    </row>
    <row r="6" spans="1:8" ht="15">
      <c r="A6" s="5">
        <v>3</v>
      </c>
      <c r="B6" s="6" t="s">
        <v>9</v>
      </c>
      <c r="C6" s="7">
        <v>20</v>
      </c>
      <c r="D6" s="7">
        <v>2</v>
      </c>
      <c r="E6" s="7">
        <f t="shared" si="0"/>
        <v>6.666666666666667</v>
      </c>
      <c r="F6" s="7">
        <v>0</v>
      </c>
      <c r="G6" s="3"/>
      <c r="H6" s="3"/>
    </row>
    <row r="7" spans="1:8" ht="15">
      <c r="A7" s="5">
        <v>4</v>
      </c>
      <c r="B7" s="6" t="s">
        <v>10</v>
      </c>
      <c r="C7" s="7">
        <v>10</v>
      </c>
      <c r="D7" s="7">
        <v>2</v>
      </c>
      <c r="E7" s="7">
        <f t="shared" si="0"/>
        <v>3.3333333333333335</v>
      </c>
      <c r="F7" s="7">
        <f t="shared" si="1"/>
        <v>0.33333333333333326</v>
      </c>
      <c r="G7" s="3"/>
      <c r="H7" s="3"/>
    </row>
    <row r="8" spans="1:8" ht="15">
      <c r="A8" s="5">
        <v>5</v>
      </c>
      <c r="B8" s="6" t="s">
        <v>11</v>
      </c>
      <c r="C8" s="7">
        <v>35</v>
      </c>
      <c r="D8" s="7">
        <v>57</v>
      </c>
      <c r="E8" s="7">
        <f t="shared" si="0"/>
        <v>0.603448275862069</v>
      </c>
      <c r="F8" s="7">
        <f t="shared" si="1"/>
        <v>0.8793103448275862</v>
      </c>
      <c r="G8" s="3"/>
      <c r="H8" s="3"/>
    </row>
    <row r="9" spans="1:8" ht="31.5">
      <c r="A9" s="5">
        <v>6</v>
      </c>
      <c r="B9" s="6" t="s">
        <v>12</v>
      </c>
      <c r="C9" s="7">
        <v>17</v>
      </c>
      <c r="D9" s="7">
        <v>10</v>
      </c>
      <c r="E9" s="7">
        <f t="shared" si="0"/>
        <v>1.5454545454545454</v>
      </c>
      <c r="F9" s="7">
        <f t="shared" si="1"/>
        <v>0.6909090909090909</v>
      </c>
      <c r="G9" s="3"/>
      <c r="H9" s="3"/>
    </row>
    <row r="10" spans="1:8" ht="15">
      <c r="A10" s="5">
        <v>7</v>
      </c>
      <c r="B10" s="6" t="s">
        <v>13</v>
      </c>
      <c r="C10" s="7">
        <v>24</v>
      </c>
      <c r="D10" s="7">
        <v>1</v>
      </c>
      <c r="E10" s="7">
        <f t="shared" si="0"/>
        <v>12</v>
      </c>
      <c r="F10" s="7">
        <v>0</v>
      </c>
      <c r="G10" s="3"/>
      <c r="H10" s="3"/>
    </row>
    <row r="11" spans="1:8" ht="31.5">
      <c r="A11" s="5">
        <v>8</v>
      </c>
      <c r="B11" s="6" t="s">
        <v>14</v>
      </c>
      <c r="C11" s="7">
        <v>4</v>
      </c>
      <c r="D11" s="7">
        <v>3</v>
      </c>
      <c r="E11" s="7">
        <f t="shared" si="0"/>
        <v>1</v>
      </c>
      <c r="F11" s="7">
        <f t="shared" si="1"/>
        <v>0.8</v>
      </c>
      <c r="G11" s="3"/>
      <c r="H11" s="3"/>
    </row>
    <row r="12" spans="1:8" ht="15">
      <c r="A12" s="5">
        <v>9</v>
      </c>
      <c r="B12" s="6" t="s">
        <v>15</v>
      </c>
      <c r="C12" s="7">
        <v>6</v>
      </c>
      <c r="D12" s="7">
        <v>1</v>
      </c>
      <c r="E12" s="7">
        <f t="shared" si="0"/>
        <v>3</v>
      </c>
      <c r="F12" s="7">
        <f t="shared" si="1"/>
        <v>0.4</v>
      </c>
      <c r="G12" s="3"/>
      <c r="H12" s="3"/>
    </row>
    <row r="13" spans="1:8" ht="15">
      <c r="A13" s="5">
        <v>10</v>
      </c>
      <c r="B13" s="6" t="s">
        <v>16</v>
      </c>
      <c r="C13" s="7">
        <v>10</v>
      </c>
      <c r="D13" s="7">
        <v>1</v>
      </c>
      <c r="E13" s="7">
        <f t="shared" si="0"/>
        <v>5</v>
      </c>
      <c r="F13" s="7">
        <f t="shared" si="1"/>
        <v>0</v>
      </c>
      <c r="G13" s="3"/>
      <c r="H13" s="3"/>
    </row>
    <row r="14" spans="1:8" ht="15">
      <c r="A14" s="5">
        <v>11</v>
      </c>
      <c r="B14" s="6" t="s">
        <v>17</v>
      </c>
      <c r="C14" s="7">
        <v>5</v>
      </c>
      <c r="D14" s="7">
        <v>1</v>
      </c>
      <c r="E14" s="7">
        <f t="shared" si="0"/>
        <v>2.5</v>
      </c>
      <c r="F14" s="7">
        <f t="shared" si="1"/>
        <v>0.5</v>
      </c>
      <c r="G14" s="3"/>
      <c r="H14" s="3"/>
    </row>
    <row r="15" spans="2:5" ht="15">
      <c r="B15" s="2"/>
      <c r="C15" s="3"/>
      <c r="D15" s="3"/>
      <c r="E15" s="3"/>
    </row>
    <row r="16" spans="2:5" ht="15">
      <c r="B16" s="2" t="s">
        <v>18</v>
      </c>
      <c r="C16" s="3"/>
      <c r="D16" s="3"/>
      <c r="E16" s="3"/>
    </row>
    <row r="17" spans="2:5" ht="15">
      <c r="B17" s="2" t="s">
        <v>19</v>
      </c>
      <c r="C17" s="3"/>
      <c r="D17" s="3"/>
      <c r="E17" s="3"/>
    </row>
    <row r="18" spans="2:5" ht="15">
      <c r="B18" s="2"/>
      <c r="C18" s="3"/>
      <c r="D18" s="3"/>
      <c r="E18" s="3"/>
    </row>
    <row r="19" spans="2:6" ht="128.25" customHeight="1">
      <c r="B19" s="21" t="s">
        <v>128</v>
      </c>
      <c r="C19" s="21"/>
      <c r="D19" s="21"/>
      <c r="E19" s="21"/>
      <c r="F19" s="21"/>
    </row>
    <row r="20" spans="2:6" ht="38.25" customHeight="1">
      <c r="B20" s="21" t="s">
        <v>129</v>
      </c>
      <c r="C20" s="21"/>
      <c r="D20" s="21"/>
      <c r="E20" s="21"/>
      <c r="F20" s="21"/>
    </row>
    <row r="21" spans="2:5" ht="15">
      <c r="B21" s="2"/>
      <c r="C21" s="3"/>
      <c r="D21" s="3"/>
      <c r="E21" s="3"/>
    </row>
    <row r="22" spans="2:5" ht="15">
      <c r="B22" s="2"/>
      <c r="C22" s="3"/>
      <c r="D22" s="3"/>
      <c r="E22" s="3"/>
    </row>
    <row r="23" spans="2:5" ht="15">
      <c r="B23" s="2"/>
      <c r="C23" s="3"/>
      <c r="D23" s="3"/>
      <c r="E23" s="3"/>
    </row>
    <row r="24" spans="2:5" ht="15">
      <c r="B24" s="2"/>
      <c r="C24" s="3"/>
      <c r="D24" s="3"/>
      <c r="E24" s="3"/>
    </row>
  </sheetData>
  <mergeCells count="3">
    <mergeCell ref="A1:F1"/>
    <mergeCell ref="B19:F19"/>
    <mergeCell ref="B20:F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EE6DD-E259-4ADE-ACC8-A4EDC1BE84F0}">
  <dimension ref="A1:R24"/>
  <sheetViews>
    <sheetView workbookViewId="0" topLeftCell="A1">
      <pane xSplit="2" ySplit="3" topLeftCell="J4" activePane="bottomRight" state="frozen"/>
      <selection pane="topLeft" activeCell="K19" sqref="K19"/>
      <selection pane="topRight" activeCell="K19" sqref="K19"/>
      <selection pane="bottomLeft" activeCell="K19" sqref="K19"/>
      <selection pane="bottomRight" activeCell="K19" sqref="K19"/>
    </sheetView>
  </sheetViews>
  <sheetFormatPr defaultColWidth="9.140625" defaultRowHeight="15"/>
  <cols>
    <col min="1" max="1" width="7.28125" style="1" customWidth="1"/>
    <col min="2" max="2" width="34.421875" style="1" customWidth="1"/>
    <col min="3" max="10" width="20.7109375" style="1" customWidth="1"/>
    <col min="11" max="11" width="13.421875" style="1" customWidth="1"/>
    <col min="12" max="13" width="9.140625" style="1" customWidth="1"/>
    <col min="14" max="14" width="16.8515625" style="1" customWidth="1"/>
    <col min="15" max="16" width="15.421875" style="1" bestFit="1" customWidth="1"/>
    <col min="17" max="17" width="14.28125" style="1" bestFit="1" customWidth="1"/>
    <col min="18" max="16384" width="9.140625" style="1" customWidth="1"/>
  </cols>
  <sheetData>
    <row r="1" spans="1:12" ht="15">
      <c r="A1" s="20" t="s">
        <v>52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7" ht="15">
      <c r="A3" s="4" t="s">
        <v>2</v>
      </c>
      <c r="B3" s="4" t="s">
        <v>1</v>
      </c>
      <c r="C3" s="4" t="s">
        <v>59</v>
      </c>
      <c r="D3" s="4" t="s">
        <v>58</v>
      </c>
      <c r="E3" s="4" t="s">
        <v>57</v>
      </c>
      <c r="F3" s="4" t="s">
        <v>144</v>
      </c>
      <c r="G3" s="4" t="s">
        <v>60</v>
      </c>
      <c r="H3" s="4" t="s">
        <v>61</v>
      </c>
      <c r="I3" s="4" t="s">
        <v>62</v>
      </c>
      <c r="J3" s="4" t="s">
        <v>66</v>
      </c>
      <c r="K3" s="4" t="s">
        <v>5</v>
      </c>
      <c r="L3" s="4" t="s">
        <v>6</v>
      </c>
      <c r="N3" s="1" t="s">
        <v>63</v>
      </c>
      <c r="O3" s="1" t="s">
        <v>64</v>
      </c>
      <c r="P3" s="1" t="s">
        <v>65</v>
      </c>
      <c r="Q3" s="1" t="s">
        <v>67</v>
      </c>
    </row>
    <row r="4" spans="1:18" ht="15">
      <c r="A4" s="5">
        <v>1</v>
      </c>
      <c r="B4" s="6" t="s">
        <v>7</v>
      </c>
      <c r="C4" s="7">
        <v>1738353.03</v>
      </c>
      <c r="D4" s="7">
        <v>4002944.03</v>
      </c>
      <c r="E4" s="7">
        <v>5893549.11</v>
      </c>
      <c r="F4" s="7">
        <v>7272477.77</v>
      </c>
      <c r="G4" s="7">
        <v>8218000</v>
      </c>
      <c r="H4" s="7">
        <v>8132500</v>
      </c>
      <c r="I4" s="7">
        <v>6678903.89</v>
      </c>
      <c r="J4" s="7">
        <v>7289506.3</v>
      </c>
      <c r="K4" s="7">
        <f>100*((N4/G4)+(O4/H4)+(P4/I4)+(Q4/J4))</f>
        <v>141.61777894622153</v>
      </c>
      <c r="L4" s="7">
        <v>0</v>
      </c>
      <c r="M4" s="3"/>
      <c r="N4" s="3">
        <f>ABS(C4-G4)</f>
        <v>6479646.97</v>
      </c>
      <c r="O4" s="3">
        <f>ABS(D4-H4)</f>
        <v>4129555.97</v>
      </c>
      <c r="P4" s="3">
        <f>ABS(E4-I4)</f>
        <v>785354.7799999993</v>
      </c>
      <c r="Q4" s="3">
        <f>ABS(F4-J4)</f>
        <v>17028.53000000026</v>
      </c>
      <c r="R4" s="3"/>
    </row>
    <row r="5" spans="1:18" ht="15">
      <c r="A5" s="5">
        <v>2</v>
      </c>
      <c r="B5" s="6" t="s">
        <v>8</v>
      </c>
      <c r="C5" s="7">
        <v>21375661.04</v>
      </c>
      <c r="D5" s="7">
        <v>44219619.97</v>
      </c>
      <c r="E5" s="7">
        <v>74610859.26</v>
      </c>
      <c r="F5" s="7">
        <v>102934787</v>
      </c>
      <c r="G5" s="7">
        <v>95538384.13</v>
      </c>
      <c r="H5" s="7">
        <v>96431427.64</v>
      </c>
      <c r="I5" s="7">
        <v>103856019.33</v>
      </c>
      <c r="J5" s="7">
        <v>103978394.33</v>
      </c>
      <c r="K5" s="7">
        <f aca="true" t="shared" si="0" ref="K5:K14">100*((N5/G5)+(O5/H5)+(P5/I5)+(Q5/J5))</f>
        <v>160.93308406508706</v>
      </c>
      <c r="L5" s="7">
        <v>0</v>
      </c>
      <c r="M5" s="3"/>
      <c r="N5" s="3">
        <f aca="true" t="shared" si="1" ref="N5:N14">ABS(C5-G5)</f>
        <v>74162723.09</v>
      </c>
      <c r="O5" s="3">
        <f aca="true" t="shared" si="2" ref="O5:O14">ABS(D5-H5)</f>
        <v>52211807.67</v>
      </c>
      <c r="P5" s="3">
        <f aca="true" t="shared" si="3" ref="P5:P14">ABS(E5-I5)</f>
        <v>29245160.069999993</v>
      </c>
      <c r="Q5" s="3">
        <f aca="true" t="shared" si="4" ref="Q5:Q14">ABS(F5-J5)</f>
        <v>1043607.3299999982</v>
      </c>
      <c r="R5" s="3"/>
    </row>
    <row r="6" spans="1:18" ht="15">
      <c r="A6" s="5">
        <v>3</v>
      </c>
      <c r="B6" s="6" t="s">
        <v>9</v>
      </c>
      <c r="C6" s="7">
        <v>23006975.24</v>
      </c>
      <c r="D6" s="7">
        <v>108680130.34</v>
      </c>
      <c r="E6" s="7">
        <v>266832307.31</v>
      </c>
      <c r="F6" s="7">
        <v>530051520.94</v>
      </c>
      <c r="G6" s="7">
        <v>488767574.85</v>
      </c>
      <c r="H6" s="7">
        <v>545898911.44</v>
      </c>
      <c r="I6" s="7">
        <v>530611665.92</v>
      </c>
      <c r="J6" s="7">
        <v>561976705.24</v>
      </c>
      <c r="K6" s="7">
        <f t="shared" si="0"/>
        <v>230.77757927090926</v>
      </c>
      <c r="L6" s="7">
        <v>0</v>
      </c>
      <c r="M6" s="3"/>
      <c r="N6" s="3">
        <f t="shared" si="1"/>
        <v>465760599.61</v>
      </c>
      <c r="O6" s="3">
        <f t="shared" si="2"/>
        <v>437218781.1</v>
      </c>
      <c r="P6" s="3">
        <f t="shared" si="3"/>
        <v>263779358.61</v>
      </c>
      <c r="Q6" s="3">
        <f t="shared" si="4"/>
        <v>31925184.300000012</v>
      </c>
      <c r="R6" s="3"/>
    </row>
    <row r="7" spans="1:18" ht="15">
      <c r="A7" s="5">
        <v>4</v>
      </c>
      <c r="B7" s="6" t="s">
        <v>10</v>
      </c>
      <c r="C7" s="7">
        <v>22113394.45</v>
      </c>
      <c r="D7" s="7">
        <v>44715738.24</v>
      </c>
      <c r="E7" s="7">
        <v>70672852.34</v>
      </c>
      <c r="F7" s="7">
        <v>102160156.95</v>
      </c>
      <c r="G7" s="7">
        <v>106088957.2</v>
      </c>
      <c r="H7" s="7">
        <v>107235542.7</v>
      </c>
      <c r="I7" s="7">
        <v>107610014.57</v>
      </c>
      <c r="J7" s="7">
        <f>106045436.84-3190111.21</f>
        <v>102855325.63000001</v>
      </c>
      <c r="K7" s="7">
        <f t="shared" si="0"/>
        <v>172.45807632693172</v>
      </c>
      <c r="L7" s="7">
        <v>0</v>
      </c>
      <c r="M7" s="3"/>
      <c r="N7" s="3">
        <f t="shared" si="1"/>
        <v>83975562.75</v>
      </c>
      <c r="O7" s="3">
        <f t="shared" si="2"/>
        <v>62519804.46</v>
      </c>
      <c r="P7" s="3">
        <f t="shared" si="3"/>
        <v>36937162.22999999</v>
      </c>
      <c r="Q7" s="3">
        <f t="shared" si="4"/>
        <v>695168.6800000072</v>
      </c>
      <c r="R7" s="3"/>
    </row>
    <row r="8" spans="1:18" ht="15">
      <c r="A8" s="5">
        <v>5</v>
      </c>
      <c r="B8" s="6" t="s">
        <v>11</v>
      </c>
      <c r="C8" s="7">
        <v>224089629.04</v>
      </c>
      <c r="D8" s="7">
        <v>534568040.41</v>
      </c>
      <c r="E8" s="7">
        <v>739822555.09</v>
      </c>
      <c r="F8" s="7">
        <v>1081082549.29</v>
      </c>
      <c r="G8" s="7">
        <v>1041835797.76</v>
      </c>
      <c r="H8" s="7">
        <v>1043593141.73</v>
      </c>
      <c r="I8" s="7">
        <v>1058545100.75</v>
      </c>
      <c r="J8" s="7">
        <v>1087609731.59</v>
      </c>
      <c r="K8" s="7">
        <f t="shared" si="0"/>
        <v>157.97672166864572</v>
      </c>
      <c r="L8" s="7">
        <v>0</v>
      </c>
      <c r="M8" s="3"/>
      <c r="N8" s="3">
        <f t="shared" si="1"/>
        <v>817746168.72</v>
      </c>
      <c r="O8" s="3">
        <f t="shared" si="2"/>
        <v>509025101.32</v>
      </c>
      <c r="P8" s="3">
        <f t="shared" si="3"/>
        <v>318722545.65999997</v>
      </c>
      <c r="Q8" s="3">
        <f t="shared" si="4"/>
        <v>6527182.299999952</v>
      </c>
      <c r="R8" s="3"/>
    </row>
    <row r="9" spans="1:18" ht="31.5">
      <c r="A9" s="5">
        <v>6</v>
      </c>
      <c r="B9" s="6" t="s">
        <v>12</v>
      </c>
      <c r="C9" s="7">
        <v>23827368.61</v>
      </c>
      <c r="D9" s="7">
        <v>59709490.79</v>
      </c>
      <c r="E9" s="7">
        <v>78208207.87</v>
      </c>
      <c r="F9" s="7">
        <v>120763409.97</v>
      </c>
      <c r="G9" s="7">
        <v>119356420</v>
      </c>
      <c r="H9" s="7">
        <v>114758820</v>
      </c>
      <c r="I9" s="7">
        <v>120633547</v>
      </c>
      <c r="J9" s="7">
        <v>121157145</v>
      </c>
      <c r="K9" s="7">
        <f t="shared" si="0"/>
        <v>163.50013053462266</v>
      </c>
      <c r="L9" s="7">
        <v>0</v>
      </c>
      <c r="M9" s="3"/>
      <c r="N9" s="3">
        <f t="shared" si="1"/>
        <v>95529051.39</v>
      </c>
      <c r="O9" s="3">
        <f t="shared" si="2"/>
        <v>55049329.21</v>
      </c>
      <c r="P9" s="3">
        <f t="shared" si="3"/>
        <v>42425339.129999995</v>
      </c>
      <c r="Q9" s="3">
        <f t="shared" si="4"/>
        <v>393735.0300000012</v>
      </c>
      <c r="R9" s="3"/>
    </row>
    <row r="10" spans="1:18" ht="15">
      <c r="A10" s="5">
        <v>7</v>
      </c>
      <c r="B10" s="6" t="s">
        <v>13</v>
      </c>
      <c r="C10" s="7">
        <v>196551815.91</v>
      </c>
      <c r="D10" s="7">
        <v>379578809.13</v>
      </c>
      <c r="E10" s="7">
        <v>759929972.04</v>
      </c>
      <c r="F10" s="7">
        <v>1046494256.89</v>
      </c>
      <c r="G10" s="7">
        <v>645273975.61</v>
      </c>
      <c r="H10" s="7">
        <v>822030381.67</v>
      </c>
      <c r="I10" s="7">
        <v>895486367.64</v>
      </c>
      <c r="J10" s="7">
        <v>1119983198.99</v>
      </c>
      <c r="K10" s="7">
        <f t="shared" si="0"/>
        <v>145.06337561326214</v>
      </c>
      <c r="L10" s="7">
        <v>0</v>
      </c>
      <c r="M10" s="3"/>
      <c r="N10" s="3">
        <f t="shared" si="1"/>
        <v>448722159.70000005</v>
      </c>
      <c r="O10" s="3">
        <f t="shared" si="2"/>
        <v>442451572.53999996</v>
      </c>
      <c r="P10" s="3">
        <f t="shared" si="3"/>
        <v>135556395.60000002</v>
      </c>
      <c r="Q10" s="3">
        <f t="shared" si="4"/>
        <v>73488942.10000002</v>
      </c>
      <c r="R10" s="3"/>
    </row>
    <row r="11" spans="1:18" ht="31.5">
      <c r="A11" s="5">
        <v>8</v>
      </c>
      <c r="B11" s="6" t="s">
        <v>14</v>
      </c>
      <c r="C11" s="7">
        <v>4838562.86</v>
      </c>
      <c r="D11" s="7">
        <v>10520345.84</v>
      </c>
      <c r="E11" s="7">
        <v>14694335.42</v>
      </c>
      <c r="F11" s="7">
        <v>21399147.13</v>
      </c>
      <c r="G11" s="7">
        <v>21477000</v>
      </c>
      <c r="H11" s="7">
        <v>21477000</v>
      </c>
      <c r="I11" s="7">
        <v>24998600</v>
      </c>
      <c r="J11" s="7">
        <v>21438896</v>
      </c>
      <c r="K11" s="7">
        <f t="shared" si="0"/>
        <v>169.8914847628948</v>
      </c>
      <c r="L11" s="7">
        <v>0</v>
      </c>
      <c r="M11" s="3"/>
      <c r="N11" s="3">
        <f t="shared" si="1"/>
        <v>16638437.14</v>
      </c>
      <c r="O11" s="3">
        <f t="shared" si="2"/>
        <v>10956654.16</v>
      </c>
      <c r="P11" s="3">
        <f t="shared" si="3"/>
        <v>10304264.58</v>
      </c>
      <c r="Q11" s="3">
        <f t="shared" si="4"/>
        <v>39748.87000000104</v>
      </c>
      <c r="R11" s="3"/>
    </row>
    <row r="12" spans="1:18" ht="15">
      <c r="A12" s="5">
        <v>9</v>
      </c>
      <c r="B12" s="6" t="s">
        <v>15</v>
      </c>
      <c r="C12" s="7">
        <v>1463422.72</v>
      </c>
      <c r="D12" s="7">
        <v>3683247.56</v>
      </c>
      <c r="E12" s="7">
        <v>5828597.16</v>
      </c>
      <c r="F12" s="7">
        <v>9163700.24</v>
      </c>
      <c r="G12" s="7">
        <v>19367117.73</v>
      </c>
      <c r="H12" s="7">
        <v>9381658.91</v>
      </c>
      <c r="I12" s="7">
        <v>9381658.91</v>
      </c>
      <c r="J12" s="7">
        <v>9184028.63</v>
      </c>
      <c r="K12" s="7">
        <f t="shared" si="0"/>
        <v>191.27745841723515</v>
      </c>
      <c r="L12" s="7">
        <v>0</v>
      </c>
      <c r="M12" s="3"/>
      <c r="N12" s="3">
        <f t="shared" si="1"/>
        <v>17903695.01</v>
      </c>
      <c r="O12" s="3">
        <f t="shared" si="2"/>
        <v>5698411.35</v>
      </c>
      <c r="P12" s="3">
        <f t="shared" si="3"/>
        <v>3553061.75</v>
      </c>
      <c r="Q12" s="3">
        <f t="shared" si="4"/>
        <v>20328.390000000596</v>
      </c>
      <c r="R12" s="3"/>
    </row>
    <row r="13" spans="1:18" ht="15">
      <c r="A13" s="5">
        <v>10</v>
      </c>
      <c r="B13" s="6" t="s">
        <v>16</v>
      </c>
      <c r="C13" s="7">
        <v>1391963.43</v>
      </c>
      <c r="D13" s="7">
        <v>2885750.24</v>
      </c>
      <c r="E13" s="7">
        <v>4390986.37</v>
      </c>
      <c r="F13" s="7">
        <v>6382978.6</v>
      </c>
      <c r="G13" s="7">
        <v>6341110</v>
      </c>
      <c r="H13" s="7">
        <v>6201110</v>
      </c>
      <c r="I13" s="7">
        <v>6313325</v>
      </c>
      <c r="J13" s="7">
        <v>6856270</v>
      </c>
      <c r="K13" s="7">
        <f t="shared" si="0"/>
        <v>168.8645114978157</v>
      </c>
      <c r="L13" s="7">
        <v>0</v>
      </c>
      <c r="M13" s="3"/>
      <c r="N13" s="3">
        <f t="shared" si="1"/>
        <v>4949146.57</v>
      </c>
      <c r="O13" s="3">
        <f t="shared" si="2"/>
        <v>3315359.76</v>
      </c>
      <c r="P13" s="3">
        <f t="shared" si="3"/>
        <v>1922338.63</v>
      </c>
      <c r="Q13" s="3">
        <f t="shared" si="4"/>
        <v>473291.4000000004</v>
      </c>
      <c r="R13" s="3"/>
    </row>
    <row r="14" spans="1:18" ht="15">
      <c r="A14" s="5">
        <v>11</v>
      </c>
      <c r="B14" s="6" t="s">
        <v>17</v>
      </c>
      <c r="C14" s="7">
        <v>4028465.98</v>
      </c>
      <c r="D14" s="7">
        <v>9013831.6</v>
      </c>
      <c r="E14" s="7">
        <v>14956761.1</v>
      </c>
      <c r="F14" s="7">
        <v>20712051.68</v>
      </c>
      <c r="G14" s="7">
        <v>21581000</v>
      </c>
      <c r="H14" s="7">
        <v>20675410</v>
      </c>
      <c r="I14" s="7">
        <v>20895410</v>
      </c>
      <c r="J14" s="7">
        <v>21113204.5</v>
      </c>
      <c r="K14" s="7">
        <f t="shared" si="0"/>
        <v>168.05724373207292</v>
      </c>
      <c r="L14" s="7">
        <v>0</v>
      </c>
      <c r="M14" s="3"/>
      <c r="N14" s="3">
        <f t="shared" si="1"/>
        <v>17552534.02</v>
      </c>
      <c r="O14" s="3">
        <f t="shared" si="2"/>
        <v>11661578.4</v>
      </c>
      <c r="P14" s="3">
        <f t="shared" si="3"/>
        <v>5938648.9</v>
      </c>
      <c r="Q14" s="3">
        <f t="shared" si="4"/>
        <v>401152.8200000003</v>
      </c>
      <c r="R14" s="3"/>
    </row>
    <row r="15" spans="2:11" ht="15">
      <c r="B15" s="2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21" t="s">
        <v>49</v>
      </c>
      <c r="C16" s="21"/>
      <c r="D16" s="9"/>
      <c r="E16" s="9"/>
      <c r="F16" s="10"/>
      <c r="G16" s="9"/>
      <c r="H16" s="9"/>
      <c r="I16" s="3"/>
      <c r="J16" s="3"/>
      <c r="K16" s="3"/>
    </row>
    <row r="17" spans="2:11" ht="15">
      <c r="B17" s="21" t="s">
        <v>50</v>
      </c>
      <c r="C17" s="21"/>
      <c r="D17" s="9"/>
      <c r="E17" s="9"/>
      <c r="F17" s="10"/>
      <c r="G17" s="9"/>
      <c r="H17" s="9"/>
      <c r="I17" s="3"/>
      <c r="J17" s="3"/>
      <c r="K17" s="3"/>
    </row>
    <row r="18" spans="2:11" ht="15">
      <c r="B18" s="21"/>
      <c r="C18" s="21"/>
      <c r="D18" s="9"/>
      <c r="E18" s="9"/>
      <c r="F18" s="10"/>
      <c r="G18" s="9"/>
      <c r="H18" s="9"/>
      <c r="I18" s="3"/>
      <c r="J18" s="3"/>
      <c r="K18" s="3"/>
    </row>
    <row r="19" spans="2:11" ht="15">
      <c r="B19" s="21" t="s">
        <v>146</v>
      </c>
      <c r="C19" s="21"/>
      <c r="D19" s="21"/>
      <c r="E19" s="21"/>
      <c r="F19" s="21"/>
      <c r="G19" s="21"/>
      <c r="H19" s="21"/>
      <c r="I19" s="21"/>
      <c r="J19" s="21"/>
      <c r="K19" s="3"/>
    </row>
    <row r="20" spans="2:11" ht="15">
      <c r="B20" s="21" t="s">
        <v>147</v>
      </c>
      <c r="C20" s="21"/>
      <c r="D20" s="21"/>
      <c r="E20" s="21"/>
      <c r="F20" s="21"/>
      <c r="G20" s="21"/>
      <c r="H20" s="21"/>
      <c r="I20" s="21"/>
      <c r="J20" s="21"/>
      <c r="K20" s="3"/>
    </row>
    <row r="21" spans="2:11" ht="15">
      <c r="B21" s="21" t="s">
        <v>145</v>
      </c>
      <c r="C21" s="21"/>
      <c r="D21" s="21"/>
      <c r="E21" s="21"/>
      <c r="F21" s="21"/>
      <c r="G21" s="21"/>
      <c r="H21" s="21"/>
      <c r="I21" s="21"/>
      <c r="J21" s="21"/>
      <c r="K21" s="3"/>
    </row>
    <row r="22" spans="2:11" ht="15">
      <c r="B22" s="2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2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2"/>
      <c r="C24" s="3"/>
      <c r="D24" s="3"/>
      <c r="E24" s="3"/>
      <c r="F24" s="3"/>
      <c r="G24" s="3"/>
      <c r="H24" s="3"/>
      <c r="I24" s="3"/>
      <c r="J24" s="3"/>
      <c r="K24" s="3"/>
    </row>
  </sheetData>
  <mergeCells count="7">
    <mergeCell ref="B20:J20"/>
    <mergeCell ref="B21:J21"/>
    <mergeCell ref="A1:L1"/>
    <mergeCell ref="B16:C16"/>
    <mergeCell ref="B17:C17"/>
    <mergeCell ref="B18:C18"/>
    <mergeCell ref="B19:J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6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D9E2E-0F11-4DCF-A772-1FB7A851CE88}">
  <dimension ref="A1:N24"/>
  <sheetViews>
    <sheetView view="pageBreakPreview" zoomScale="60" workbookViewId="0" topLeftCell="A1">
      <pane xSplit="2" ySplit="3" topLeftCell="C4" activePane="bottomRight" state="frozen"/>
      <selection pane="topLeft" activeCell="K19" sqref="K19"/>
      <selection pane="topRight" activeCell="K19" sqref="K19"/>
      <selection pane="bottomLeft" activeCell="K19" sqref="K19"/>
      <selection pane="bottomRight" activeCell="K19" sqref="K19"/>
    </sheetView>
  </sheetViews>
  <sheetFormatPr defaultColWidth="9.140625" defaultRowHeight="15"/>
  <cols>
    <col min="1" max="1" width="7.28125" style="1" customWidth="1"/>
    <col min="2" max="2" width="34.421875" style="1" customWidth="1"/>
    <col min="3" max="10" width="20.7109375" style="1" customWidth="1"/>
    <col min="11" max="11" width="13.421875" style="1" customWidth="1"/>
    <col min="12" max="12" width="11.57421875" style="1" customWidth="1"/>
    <col min="13" max="16384" width="9.140625" style="1" customWidth="1"/>
  </cols>
  <sheetData>
    <row r="1" spans="1:12" ht="40.5" customHeight="1">
      <c r="A1" s="20" t="s">
        <v>53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4" t="s">
        <v>2</v>
      </c>
      <c r="B3" s="4" t="s">
        <v>1</v>
      </c>
      <c r="C3" s="4" t="s">
        <v>71</v>
      </c>
      <c r="D3" s="4" t="s">
        <v>68</v>
      </c>
      <c r="E3" s="4" t="s">
        <v>69</v>
      </c>
      <c r="F3" s="4" t="s">
        <v>70</v>
      </c>
      <c r="G3" s="4" t="s">
        <v>72</v>
      </c>
      <c r="H3" s="4" t="s">
        <v>73</v>
      </c>
      <c r="I3" s="4" t="s">
        <v>74</v>
      </c>
      <c r="J3" s="4" t="s">
        <v>75</v>
      </c>
      <c r="K3" s="4" t="s">
        <v>5</v>
      </c>
      <c r="L3" s="4" t="s">
        <v>6</v>
      </c>
    </row>
    <row r="4" spans="1:14" ht="15">
      <c r="A4" s="5">
        <v>1</v>
      </c>
      <c r="B4" s="6" t="s">
        <v>7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/>
      <c r="L4" s="7">
        <v>0.5</v>
      </c>
      <c r="M4" s="3"/>
      <c r="N4" s="3"/>
    </row>
    <row r="5" spans="1:14" ht="15">
      <c r="A5" s="5">
        <v>2</v>
      </c>
      <c r="B5" s="6" t="s">
        <v>8</v>
      </c>
      <c r="C5" s="7">
        <v>111738.25</v>
      </c>
      <c r="D5" s="7">
        <v>16055.27</v>
      </c>
      <c r="E5" s="7">
        <v>3483.84</v>
      </c>
      <c r="F5" s="7">
        <v>47281.3</v>
      </c>
      <c r="G5" s="7">
        <v>2458499</v>
      </c>
      <c r="H5" s="7">
        <v>4020455</v>
      </c>
      <c r="I5" s="7">
        <v>5601497</v>
      </c>
      <c r="J5" s="7">
        <v>7603000</v>
      </c>
      <c r="K5" s="7">
        <f aca="true" t="shared" si="0" ref="K5:K11">100*((C5/G5)+(D5/H5)+(E5/I5)+(F5/J5))</f>
        <v>5.628389780686112</v>
      </c>
      <c r="L5" s="7">
        <f aca="true" t="shared" si="1" ref="L5:L11">1-(K5/40)</f>
        <v>0.8592902554828472</v>
      </c>
      <c r="M5" s="3"/>
      <c r="N5" s="3"/>
    </row>
    <row r="6" spans="1:14" ht="15">
      <c r="A6" s="5">
        <v>3</v>
      </c>
      <c r="B6" s="13" t="s">
        <v>9</v>
      </c>
      <c r="C6" s="7">
        <v>61561.15</v>
      </c>
      <c r="D6" s="7">
        <v>52493.01</v>
      </c>
      <c r="E6" s="7">
        <v>98896.55</v>
      </c>
      <c r="F6" s="7">
        <v>4172.02</v>
      </c>
      <c r="G6" s="7">
        <v>1789974.58</v>
      </c>
      <c r="H6" s="7">
        <v>5153058.58</v>
      </c>
      <c r="I6" s="7">
        <v>9317695.47</v>
      </c>
      <c r="J6" s="7">
        <v>13202387.32</v>
      </c>
      <c r="K6" s="7">
        <f t="shared" si="0"/>
        <v>5.550880711772459</v>
      </c>
      <c r="L6" s="7">
        <f t="shared" si="1"/>
        <v>0.8612279822056885</v>
      </c>
      <c r="M6" s="3"/>
      <c r="N6" s="3"/>
    </row>
    <row r="7" spans="1:14" ht="15">
      <c r="A7" s="5">
        <v>4</v>
      </c>
      <c r="B7" s="13" t="s">
        <v>10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/>
      <c r="L7" s="7">
        <v>0.5</v>
      </c>
      <c r="M7" s="3"/>
      <c r="N7" s="3"/>
    </row>
    <row r="8" spans="1:14" ht="15">
      <c r="A8" s="5">
        <v>5</v>
      </c>
      <c r="B8" s="13" t="s">
        <v>11</v>
      </c>
      <c r="C8" s="7">
        <v>30850309.2</v>
      </c>
      <c r="D8" s="7">
        <v>38382055.81</v>
      </c>
      <c r="E8" s="7">
        <v>70469619</v>
      </c>
      <c r="F8" s="7">
        <v>40415320.8</v>
      </c>
      <c r="G8" s="7">
        <v>195581977.04</v>
      </c>
      <c r="H8" s="7">
        <v>473230817.07</v>
      </c>
      <c r="I8" s="7">
        <v>639694238.63</v>
      </c>
      <c r="J8" s="7">
        <v>911362214.89</v>
      </c>
      <c r="K8" s="7">
        <f t="shared" si="0"/>
        <v>39.3349834513099</v>
      </c>
      <c r="L8" s="7">
        <f t="shared" si="1"/>
        <v>0.016625413717252457</v>
      </c>
      <c r="M8" s="3"/>
      <c r="N8" s="3"/>
    </row>
    <row r="9" spans="1:14" ht="31.5">
      <c r="A9" s="5">
        <v>6</v>
      </c>
      <c r="B9" s="13" t="s">
        <v>12</v>
      </c>
      <c r="C9" s="7">
        <v>1841990.48</v>
      </c>
      <c r="D9" s="7">
        <v>4259183.38</v>
      </c>
      <c r="E9" s="7">
        <v>2190275.44</v>
      </c>
      <c r="F9" s="7">
        <v>2796796.14</v>
      </c>
      <c r="G9" s="7">
        <v>15067600</v>
      </c>
      <c r="H9" s="7">
        <v>31027038</v>
      </c>
      <c r="I9" s="7">
        <v>38852500</v>
      </c>
      <c r="J9" s="7">
        <v>56881182.22</v>
      </c>
      <c r="K9" s="7">
        <f t="shared" si="0"/>
        <v>36.506492733504295</v>
      </c>
      <c r="L9" s="7">
        <f t="shared" si="1"/>
        <v>0.08733768166239264</v>
      </c>
      <c r="M9" s="3"/>
      <c r="N9" s="3"/>
    </row>
    <row r="10" spans="1:14" ht="15">
      <c r="A10" s="5">
        <v>7</v>
      </c>
      <c r="B10" s="13" t="s">
        <v>13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/>
      <c r="L10" s="7">
        <v>0.5</v>
      </c>
      <c r="M10" s="3"/>
      <c r="N10" s="3"/>
    </row>
    <row r="11" spans="1:14" ht="31.5">
      <c r="A11" s="5">
        <v>8</v>
      </c>
      <c r="B11" s="13" t="s">
        <v>14</v>
      </c>
      <c r="C11" s="7">
        <v>44036.37</v>
      </c>
      <c r="D11" s="7">
        <v>164852.44</v>
      </c>
      <c r="E11" s="7">
        <v>328590.92</v>
      </c>
      <c r="F11" s="7">
        <v>27378.23</v>
      </c>
      <c r="G11" s="7">
        <v>4044000</v>
      </c>
      <c r="H11" s="7">
        <v>8815159.62</v>
      </c>
      <c r="I11" s="7">
        <v>11854245.79</v>
      </c>
      <c r="J11" s="7">
        <v>16712010</v>
      </c>
      <c r="K11" s="7">
        <f t="shared" si="0"/>
        <v>5.894782268000151</v>
      </c>
      <c r="L11" s="7">
        <f t="shared" si="1"/>
        <v>0.8526304432999963</v>
      </c>
      <c r="M11" s="3"/>
      <c r="N11" s="3"/>
    </row>
    <row r="12" spans="1:14" ht="15">
      <c r="A12" s="5">
        <v>9</v>
      </c>
      <c r="B12" s="6" t="s">
        <v>15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/>
      <c r="L12" s="7">
        <v>0.5</v>
      </c>
      <c r="M12" s="3"/>
      <c r="N12" s="3"/>
    </row>
    <row r="13" spans="1:14" ht="15">
      <c r="A13" s="5">
        <v>10</v>
      </c>
      <c r="B13" s="6" t="s">
        <v>16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/>
      <c r="L13" s="7">
        <v>0.5</v>
      </c>
      <c r="M13" s="3"/>
      <c r="N13" s="3"/>
    </row>
    <row r="14" spans="1:14" ht="15">
      <c r="A14" s="5">
        <v>11</v>
      </c>
      <c r="B14" s="6" t="s">
        <v>17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/>
      <c r="L14" s="7">
        <v>0.5</v>
      </c>
      <c r="M14" s="3"/>
      <c r="N14" s="3"/>
    </row>
    <row r="15" spans="2:11" ht="15">
      <c r="B15" s="2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21" t="s">
        <v>44</v>
      </c>
      <c r="C16" s="21"/>
      <c r="D16" s="10"/>
      <c r="E16" s="10"/>
      <c r="F16" s="10"/>
      <c r="G16" s="3"/>
      <c r="H16" s="3"/>
      <c r="I16" s="3"/>
      <c r="J16" s="3"/>
      <c r="K16" s="3"/>
    </row>
    <row r="17" spans="2:11" ht="15">
      <c r="B17" s="21" t="s">
        <v>45</v>
      </c>
      <c r="C17" s="21"/>
      <c r="D17" s="10"/>
      <c r="E17" s="10"/>
      <c r="F17" s="10"/>
      <c r="G17" s="3"/>
      <c r="H17" s="3"/>
      <c r="I17" s="3"/>
      <c r="J17" s="3"/>
      <c r="K17" s="3"/>
    </row>
    <row r="18" spans="2:11" ht="15">
      <c r="B18" s="21"/>
      <c r="C18" s="21"/>
      <c r="D18" s="10"/>
      <c r="E18" s="10"/>
      <c r="F18" s="10"/>
      <c r="G18" s="3"/>
      <c r="H18" s="3"/>
      <c r="I18" s="3"/>
      <c r="J18" s="3"/>
      <c r="K18" s="3"/>
    </row>
    <row r="19" spans="2:12" ht="15">
      <c r="B19" s="21" t="s">
        <v>148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2:12" ht="42" customHeight="1">
      <c r="B20" s="21" t="s">
        <v>149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2:12" ht="15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2:12" ht="15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2:11" ht="15">
      <c r="B23" s="2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2"/>
      <c r="C24" s="3"/>
      <c r="D24" s="3"/>
      <c r="E24" s="3"/>
      <c r="F24" s="3"/>
      <c r="G24" s="3"/>
      <c r="H24" s="3"/>
      <c r="I24" s="3"/>
      <c r="J24" s="3"/>
      <c r="K24" s="3"/>
    </row>
  </sheetData>
  <mergeCells count="8">
    <mergeCell ref="B20:L20"/>
    <mergeCell ref="B21:L21"/>
    <mergeCell ref="B22:L22"/>
    <mergeCell ref="A1:L1"/>
    <mergeCell ref="B16:C16"/>
    <mergeCell ref="B17:C17"/>
    <mergeCell ref="B18:C18"/>
    <mergeCell ref="B19:L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0AB86-7C04-422D-9EBA-FE1819B87B13}">
  <dimension ref="A1:H24"/>
  <sheetViews>
    <sheetView workbookViewId="0" topLeftCell="A1">
      <selection activeCell="K19" sqref="K19"/>
    </sheetView>
  </sheetViews>
  <sheetFormatPr defaultColWidth="9.140625" defaultRowHeight="15"/>
  <cols>
    <col min="1" max="1" width="7.28125" style="1" customWidth="1"/>
    <col min="2" max="2" width="34.421875" style="1" customWidth="1"/>
    <col min="3" max="4" width="20.7109375" style="1" customWidth="1"/>
    <col min="5" max="5" width="13.421875" style="1" customWidth="1"/>
    <col min="6" max="16384" width="9.140625" style="1" customWidth="1"/>
  </cols>
  <sheetData>
    <row r="1" spans="1:6" ht="40.5" customHeight="1">
      <c r="A1" s="20" t="s">
        <v>54</v>
      </c>
      <c r="B1" s="20"/>
      <c r="C1" s="20"/>
      <c r="D1" s="20"/>
      <c r="E1" s="20"/>
      <c r="F1" s="20"/>
    </row>
    <row r="2" spans="1:6" ht="15">
      <c r="A2" s="2"/>
      <c r="B2" s="2"/>
      <c r="C2" s="2"/>
      <c r="D2" s="2"/>
      <c r="E2" s="2"/>
      <c r="F2" s="2"/>
    </row>
    <row r="3" spans="1:6" ht="15">
      <c r="A3" s="4" t="s">
        <v>2</v>
      </c>
      <c r="B3" s="4" t="s">
        <v>1</v>
      </c>
      <c r="C3" s="4" t="s">
        <v>55</v>
      </c>
      <c r="D3" s="4" t="s">
        <v>34</v>
      </c>
      <c r="E3" s="4" t="s">
        <v>5</v>
      </c>
      <c r="F3" s="4" t="s">
        <v>6</v>
      </c>
    </row>
    <row r="4" spans="1:8" ht="15">
      <c r="A4" s="5">
        <v>1</v>
      </c>
      <c r="B4" s="6" t="s">
        <v>7</v>
      </c>
      <c r="C4" s="7">
        <v>0</v>
      </c>
      <c r="D4" s="7">
        <v>0</v>
      </c>
      <c r="E4" s="7"/>
      <c r="F4" s="7">
        <v>0.5</v>
      </c>
      <c r="G4" s="3"/>
      <c r="H4" s="3"/>
    </row>
    <row r="5" spans="1:8" ht="15">
      <c r="A5" s="5">
        <v>2</v>
      </c>
      <c r="B5" s="6" t="s">
        <v>8</v>
      </c>
      <c r="C5" s="7">
        <v>375010.45</v>
      </c>
      <c r="D5" s="7">
        <v>694560.82</v>
      </c>
      <c r="E5" s="7">
        <f aca="true" t="shared" si="0" ref="E5:E14">100*(C5/D5)</f>
        <v>53.99245670091211</v>
      </c>
      <c r="F5" s="7">
        <v>0</v>
      </c>
      <c r="G5" s="3"/>
      <c r="H5" s="3"/>
    </row>
    <row r="6" spans="1:8" ht="15">
      <c r="A6" s="5">
        <v>3</v>
      </c>
      <c r="B6" s="6" t="s">
        <v>9</v>
      </c>
      <c r="C6" s="7">
        <v>0</v>
      </c>
      <c r="D6" s="7">
        <v>3569000</v>
      </c>
      <c r="E6" s="7">
        <f t="shared" si="0"/>
        <v>0</v>
      </c>
      <c r="F6" s="7">
        <f aca="true" t="shared" si="1" ref="F6:F14">1-(E6/50)</f>
        <v>1</v>
      </c>
      <c r="G6" s="3"/>
      <c r="H6" s="3"/>
    </row>
    <row r="7" spans="1:8" ht="15">
      <c r="A7" s="5">
        <v>4</v>
      </c>
      <c r="B7" s="6" t="s">
        <v>10</v>
      </c>
      <c r="C7" s="7">
        <v>0</v>
      </c>
      <c r="D7" s="7">
        <v>32216.97</v>
      </c>
      <c r="E7" s="7">
        <f t="shared" si="0"/>
        <v>0</v>
      </c>
      <c r="F7" s="7">
        <f t="shared" si="1"/>
        <v>1</v>
      </c>
      <c r="G7" s="3"/>
      <c r="H7" s="3"/>
    </row>
    <row r="8" spans="1:8" ht="15">
      <c r="A8" s="5">
        <v>5</v>
      </c>
      <c r="B8" s="6" t="s">
        <v>11</v>
      </c>
      <c r="C8" s="7">
        <v>0</v>
      </c>
      <c r="D8" s="7">
        <v>170060.82</v>
      </c>
      <c r="E8" s="7">
        <f t="shared" si="0"/>
        <v>0</v>
      </c>
      <c r="F8" s="7">
        <f t="shared" si="1"/>
        <v>1</v>
      </c>
      <c r="G8" s="3"/>
      <c r="H8" s="3"/>
    </row>
    <row r="9" spans="1:8" ht="31.5">
      <c r="A9" s="5">
        <v>6</v>
      </c>
      <c r="B9" s="6" t="s">
        <v>12</v>
      </c>
      <c r="C9" s="7">
        <v>0</v>
      </c>
      <c r="D9" s="7">
        <v>398969.25</v>
      </c>
      <c r="E9" s="7">
        <f t="shared" si="0"/>
        <v>0</v>
      </c>
      <c r="F9" s="7">
        <f t="shared" si="1"/>
        <v>1</v>
      </c>
      <c r="G9" s="3"/>
      <c r="H9" s="3"/>
    </row>
    <row r="10" spans="1:8" ht="15">
      <c r="A10" s="5">
        <v>7</v>
      </c>
      <c r="B10" s="6" t="s">
        <v>13</v>
      </c>
      <c r="C10" s="7">
        <v>0</v>
      </c>
      <c r="D10" s="7">
        <v>259307.23</v>
      </c>
      <c r="E10" s="7">
        <f t="shared" si="0"/>
        <v>0</v>
      </c>
      <c r="F10" s="7">
        <f t="shared" si="1"/>
        <v>1</v>
      </c>
      <c r="G10" s="3"/>
      <c r="H10" s="3"/>
    </row>
    <row r="11" spans="1:8" ht="31.5">
      <c r="A11" s="5">
        <v>8</v>
      </c>
      <c r="B11" s="6" t="s">
        <v>14</v>
      </c>
      <c r="C11" s="7">
        <v>0</v>
      </c>
      <c r="D11" s="7">
        <v>8400</v>
      </c>
      <c r="E11" s="7">
        <f t="shared" si="0"/>
        <v>0</v>
      </c>
      <c r="F11" s="7">
        <f t="shared" si="1"/>
        <v>1</v>
      </c>
      <c r="G11" s="3"/>
      <c r="H11" s="3"/>
    </row>
    <row r="12" spans="1:8" ht="15">
      <c r="A12" s="5">
        <v>9</v>
      </c>
      <c r="B12" s="6" t="s">
        <v>15</v>
      </c>
      <c r="C12" s="7">
        <v>0</v>
      </c>
      <c r="D12" s="7">
        <v>0</v>
      </c>
      <c r="E12" s="7"/>
      <c r="F12" s="7">
        <v>0.5</v>
      </c>
      <c r="G12" s="3"/>
      <c r="H12" s="3"/>
    </row>
    <row r="13" spans="1:8" ht="15">
      <c r="A13" s="5">
        <v>10</v>
      </c>
      <c r="B13" s="6" t="s">
        <v>16</v>
      </c>
      <c r="C13" s="7">
        <v>0</v>
      </c>
      <c r="D13" s="7">
        <v>0</v>
      </c>
      <c r="E13" s="7"/>
      <c r="F13" s="7">
        <v>0.5</v>
      </c>
      <c r="G13" s="3"/>
      <c r="H13" s="3"/>
    </row>
    <row r="14" spans="1:8" ht="15">
      <c r="A14" s="5">
        <v>11</v>
      </c>
      <c r="B14" s="6" t="s">
        <v>17</v>
      </c>
      <c r="C14" s="7">
        <v>6461386.59</v>
      </c>
      <c r="D14" s="7">
        <v>82570765.47</v>
      </c>
      <c r="E14" s="7">
        <f t="shared" si="0"/>
        <v>7.825271514949902</v>
      </c>
      <c r="F14" s="7">
        <f t="shared" si="1"/>
        <v>0.8434945697010019</v>
      </c>
      <c r="G14" s="3"/>
      <c r="H14" s="3"/>
    </row>
    <row r="15" spans="2:5" ht="15">
      <c r="B15" s="2"/>
      <c r="C15" s="3"/>
      <c r="D15" s="3"/>
      <c r="E15" s="3"/>
    </row>
    <row r="16" spans="2:5" ht="15">
      <c r="B16" s="21" t="s">
        <v>49</v>
      </c>
      <c r="C16" s="21"/>
      <c r="D16" s="3"/>
      <c r="E16" s="3"/>
    </row>
    <row r="17" spans="2:5" ht="15">
      <c r="B17" s="21" t="s">
        <v>50</v>
      </c>
      <c r="C17" s="21"/>
      <c r="D17" s="3"/>
      <c r="E17" s="3"/>
    </row>
    <row r="18" spans="2:5" ht="15">
      <c r="B18" s="21"/>
      <c r="C18" s="21"/>
      <c r="D18" s="3"/>
      <c r="E18" s="3"/>
    </row>
    <row r="19" spans="2:5" ht="15">
      <c r="B19" s="21"/>
      <c r="C19" s="21"/>
      <c r="D19" s="3"/>
      <c r="E19" s="3"/>
    </row>
    <row r="20" spans="2:6" ht="31.5" customHeight="1">
      <c r="B20" s="21" t="s">
        <v>150</v>
      </c>
      <c r="C20" s="21"/>
      <c r="D20" s="21"/>
      <c r="E20" s="21"/>
      <c r="F20" s="21"/>
    </row>
    <row r="21" spans="2:6" ht="50.25" customHeight="1">
      <c r="B21" s="21" t="s">
        <v>151</v>
      </c>
      <c r="C21" s="21"/>
      <c r="D21" s="21"/>
      <c r="E21" s="21"/>
      <c r="F21" s="21"/>
    </row>
    <row r="22" spans="2:5" ht="15">
      <c r="B22" s="2"/>
      <c r="C22" s="3"/>
      <c r="D22" s="3"/>
      <c r="E22" s="3"/>
    </row>
    <row r="23" spans="2:5" ht="15">
      <c r="B23" s="2"/>
      <c r="C23" s="3"/>
      <c r="D23" s="3"/>
      <c r="E23" s="3"/>
    </row>
    <row r="24" spans="2:5" ht="15">
      <c r="B24" s="2"/>
      <c r="C24" s="3"/>
      <c r="D24" s="3"/>
      <c r="E24" s="3"/>
    </row>
  </sheetData>
  <mergeCells count="7">
    <mergeCell ref="B20:F20"/>
    <mergeCell ref="B21:F21"/>
    <mergeCell ref="A1:F1"/>
    <mergeCell ref="B16:C16"/>
    <mergeCell ref="B17:C17"/>
    <mergeCell ref="B18:C18"/>
    <mergeCell ref="B19:C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C7465-BA00-4D1F-982E-A12F19ED1152}">
  <dimension ref="A1:I24"/>
  <sheetViews>
    <sheetView workbookViewId="0" topLeftCell="A1">
      <selection activeCell="K19" sqref="K19"/>
    </sheetView>
  </sheetViews>
  <sheetFormatPr defaultColWidth="9.140625" defaultRowHeight="15"/>
  <cols>
    <col min="1" max="1" width="7.28125" style="1" customWidth="1"/>
    <col min="2" max="2" width="34.421875" style="1" customWidth="1"/>
    <col min="3" max="5" width="20.7109375" style="1" customWidth="1"/>
    <col min="6" max="6" width="13.421875" style="1" customWidth="1"/>
    <col min="7" max="7" width="9.140625" style="1" customWidth="1"/>
    <col min="8" max="8" width="11.28125" style="1" bestFit="1" customWidth="1"/>
    <col min="9" max="16384" width="9.140625" style="1" customWidth="1"/>
  </cols>
  <sheetData>
    <row r="1" spans="1:7" ht="49.5" customHeight="1">
      <c r="A1" s="20" t="s">
        <v>56</v>
      </c>
      <c r="B1" s="20"/>
      <c r="C1" s="20"/>
      <c r="D1" s="20"/>
      <c r="E1" s="20"/>
      <c r="F1" s="20"/>
      <c r="G1" s="20"/>
    </row>
    <row r="2" spans="1:7" ht="15">
      <c r="A2" s="2"/>
      <c r="B2" s="2"/>
      <c r="C2" s="2"/>
      <c r="D2" s="2"/>
      <c r="E2" s="2"/>
      <c r="F2" s="2"/>
      <c r="G2" s="2"/>
    </row>
    <row r="3" spans="1:7" ht="15">
      <c r="A3" s="4" t="s">
        <v>2</v>
      </c>
      <c r="B3" s="4" t="s">
        <v>1</v>
      </c>
      <c r="C3" s="4" t="s">
        <v>26</v>
      </c>
      <c r="D3" s="4" t="s">
        <v>27</v>
      </c>
      <c r="E3" s="4" t="s">
        <v>42</v>
      </c>
      <c r="F3" s="4" t="s">
        <v>5</v>
      </c>
      <c r="G3" s="4" t="s">
        <v>6</v>
      </c>
    </row>
    <row r="4" spans="1:9" ht="15">
      <c r="A4" s="5">
        <v>1</v>
      </c>
      <c r="B4" s="6" t="s">
        <v>7</v>
      </c>
      <c r="C4" s="8">
        <v>0</v>
      </c>
      <c r="D4" s="8">
        <v>0</v>
      </c>
      <c r="E4" s="7">
        <v>7272477.77</v>
      </c>
      <c r="F4" s="7">
        <f>100*((C4+D4)/E4)</f>
        <v>0</v>
      </c>
      <c r="G4" s="7">
        <f>1-F4</f>
        <v>1</v>
      </c>
      <c r="H4" s="3"/>
      <c r="I4" s="3"/>
    </row>
    <row r="5" spans="1:9" ht="15">
      <c r="A5" s="5">
        <v>2</v>
      </c>
      <c r="B5" s="6" t="s">
        <v>8</v>
      </c>
      <c r="C5" s="8">
        <v>4971.5</v>
      </c>
      <c r="D5" s="8">
        <v>0</v>
      </c>
      <c r="E5" s="7">
        <v>102934787</v>
      </c>
      <c r="F5" s="7">
        <f>100*((C5+D5)/E5)</f>
        <v>0.004829756921729483</v>
      </c>
      <c r="G5" s="7">
        <f aca="true" t="shared" si="0" ref="G5:G14">1-F5</f>
        <v>0.9951702430782705</v>
      </c>
      <c r="H5" s="3"/>
      <c r="I5" s="3"/>
    </row>
    <row r="6" spans="1:9" ht="15">
      <c r="A6" s="5">
        <v>3</v>
      </c>
      <c r="B6" s="6" t="s">
        <v>9</v>
      </c>
      <c r="C6" s="8">
        <v>0</v>
      </c>
      <c r="D6" s="8">
        <v>0</v>
      </c>
      <c r="E6" s="7">
        <v>530051520.94</v>
      </c>
      <c r="F6" s="7">
        <f aca="true" t="shared" si="1" ref="F6:F14">100*((C6+D6)/E6)</f>
        <v>0</v>
      </c>
      <c r="G6" s="7">
        <f t="shared" si="0"/>
        <v>1</v>
      </c>
      <c r="H6" s="3"/>
      <c r="I6" s="3"/>
    </row>
    <row r="7" spans="1:9" ht="15">
      <c r="A7" s="5">
        <v>4</v>
      </c>
      <c r="B7" s="6" t="s">
        <v>10</v>
      </c>
      <c r="C7" s="8">
        <v>0</v>
      </c>
      <c r="D7" s="8">
        <v>0</v>
      </c>
      <c r="E7" s="7">
        <v>102160156.95</v>
      </c>
      <c r="F7" s="7">
        <f t="shared" si="1"/>
        <v>0</v>
      </c>
      <c r="G7" s="7">
        <f t="shared" si="0"/>
        <v>1</v>
      </c>
      <c r="H7" s="3"/>
      <c r="I7" s="3"/>
    </row>
    <row r="8" spans="1:9" ht="15">
      <c r="A8" s="5">
        <v>5</v>
      </c>
      <c r="B8" s="6" t="s">
        <v>11</v>
      </c>
      <c r="C8" s="8">
        <v>0</v>
      </c>
      <c r="D8" s="8">
        <v>0</v>
      </c>
      <c r="E8" s="7">
        <v>1081082549.29</v>
      </c>
      <c r="F8" s="7">
        <f t="shared" si="1"/>
        <v>0</v>
      </c>
      <c r="G8" s="7">
        <f t="shared" si="0"/>
        <v>1</v>
      </c>
      <c r="H8" s="3"/>
      <c r="I8" s="3"/>
    </row>
    <row r="9" spans="1:9" ht="31.5">
      <c r="A9" s="5">
        <v>6</v>
      </c>
      <c r="B9" s="6" t="s">
        <v>12</v>
      </c>
      <c r="C9" s="8">
        <v>0</v>
      </c>
      <c r="D9" s="8">
        <v>0</v>
      </c>
      <c r="E9" s="7">
        <v>120763409.97</v>
      </c>
      <c r="F9" s="7">
        <f t="shared" si="1"/>
        <v>0</v>
      </c>
      <c r="G9" s="7">
        <f t="shared" si="0"/>
        <v>1</v>
      </c>
      <c r="H9" s="3"/>
      <c r="I9" s="3"/>
    </row>
    <row r="10" spans="1:9" ht="15">
      <c r="A10" s="5">
        <v>7</v>
      </c>
      <c r="B10" s="6" t="s">
        <v>13</v>
      </c>
      <c r="C10" s="8">
        <v>0</v>
      </c>
      <c r="D10" s="8">
        <v>0</v>
      </c>
      <c r="E10" s="7">
        <v>1046494256.89</v>
      </c>
      <c r="F10" s="7">
        <f t="shared" si="1"/>
        <v>0</v>
      </c>
      <c r="G10" s="7">
        <f t="shared" si="0"/>
        <v>1</v>
      </c>
      <c r="H10" s="3"/>
      <c r="I10" s="3"/>
    </row>
    <row r="11" spans="1:9" ht="31.5">
      <c r="A11" s="5">
        <v>8</v>
      </c>
      <c r="B11" s="6" t="s">
        <v>14</v>
      </c>
      <c r="C11" s="8">
        <v>0</v>
      </c>
      <c r="D11" s="8">
        <v>0</v>
      </c>
      <c r="E11" s="7">
        <v>21399147.13</v>
      </c>
      <c r="F11" s="7">
        <f t="shared" si="1"/>
        <v>0</v>
      </c>
      <c r="G11" s="7">
        <f t="shared" si="0"/>
        <v>1</v>
      </c>
      <c r="H11" s="3"/>
      <c r="I11" s="3"/>
    </row>
    <row r="12" spans="1:9" ht="15">
      <c r="A12" s="5">
        <v>9</v>
      </c>
      <c r="B12" s="6" t="s">
        <v>15</v>
      </c>
      <c r="C12" s="8">
        <v>0</v>
      </c>
      <c r="D12" s="8">
        <v>0</v>
      </c>
      <c r="E12" s="7">
        <v>9163700.24</v>
      </c>
      <c r="F12" s="7">
        <f t="shared" si="1"/>
        <v>0</v>
      </c>
      <c r="G12" s="7">
        <f t="shared" si="0"/>
        <v>1</v>
      </c>
      <c r="H12" s="3"/>
      <c r="I12" s="3"/>
    </row>
    <row r="13" spans="1:9" ht="15">
      <c r="A13" s="5">
        <v>10</v>
      </c>
      <c r="B13" s="6" t="s">
        <v>16</v>
      </c>
      <c r="C13" s="8">
        <v>0</v>
      </c>
      <c r="D13" s="8">
        <v>0</v>
      </c>
      <c r="E13" s="7">
        <v>6382978.6</v>
      </c>
      <c r="F13" s="7">
        <f t="shared" si="1"/>
        <v>0</v>
      </c>
      <c r="G13" s="7">
        <f t="shared" si="0"/>
        <v>1</v>
      </c>
      <c r="H13" s="3"/>
      <c r="I13" s="3"/>
    </row>
    <row r="14" spans="1:9" ht="15">
      <c r="A14" s="5">
        <v>11</v>
      </c>
      <c r="B14" s="6" t="s">
        <v>17</v>
      </c>
      <c r="C14" s="8">
        <v>15000</v>
      </c>
      <c r="D14" s="8">
        <v>0</v>
      </c>
      <c r="E14" s="7">
        <v>20712051.68</v>
      </c>
      <c r="F14" s="7">
        <f t="shared" si="1"/>
        <v>0.0724216037684201</v>
      </c>
      <c r="G14" s="7">
        <f t="shared" si="0"/>
        <v>0.9275783962315799</v>
      </c>
      <c r="H14" s="3"/>
      <c r="I14" s="3"/>
    </row>
    <row r="15" spans="2:6" ht="15">
      <c r="B15" s="2"/>
      <c r="C15" s="3"/>
      <c r="D15" s="3"/>
      <c r="E15" s="3"/>
      <c r="F15" s="3"/>
    </row>
    <row r="16" spans="2:6" ht="15">
      <c r="B16" s="21" t="s">
        <v>47</v>
      </c>
      <c r="C16" s="21"/>
      <c r="D16" s="3"/>
      <c r="E16" s="3"/>
      <c r="F16" s="3"/>
    </row>
    <row r="17" spans="2:6" ht="15">
      <c r="B17" s="21" t="s">
        <v>48</v>
      </c>
      <c r="C17" s="21"/>
      <c r="D17" s="3"/>
      <c r="E17" s="3"/>
      <c r="F17" s="3"/>
    </row>
    <row r="18" spans="2:6" ht="15">
      <c r="B18" s="21"/>
      <c r="C18" s="21"/>
      <c r="D18" s="3"/>
      <c r="E18" s="3"/>
      <c r="F18" s="3"/>
    </row>
    <row r="19" spans="2:6" ht="15">
      <c r="B19" s="21"/>
      <c r="C19" s="21"/>
      <c r="D19" s="3"/>
      <c r="E19" s="3"/>
      <c r="F19" s="3"/>
    </row>
    <row r="20" spans="2:7" ht="33.75" customHeight="1">
      <c r="B20" s="21" t="s">
        <v>152</v>
      </c>
      <c r="C20" s="21"/>
      <c r="D20" s="21"/>
      <c r="E20" s="21"/>
      <c r="F20" s="21"/>
      <c r="G20" s="21"/>
    </row>
    <row r="21" spans="2:7" ht="42.75" customHeight="1">
      <c r="B21" s="21" t="s">
        <v>153</v>
      </c>
      <c r="C21" s="21"/>
      <c r="D21" s="21"/>
      <c r="E21" s="21"/>
      <c r="F21" s="21"/>
      <c r="G21" s="21"/>
    </row>
    <row r="22" spans="2:7" ht="26.25" customHeight="1">
      <c r="B22" s="21" t="s">
        <v>137</v>
      </c>
      <c r="C22" s="21"/>
      <c r="D22" s="21"/>
      <c r="E22" s="21"/>
      <c r="F22" s="21"/>
      <c r="G22" s="21"/>
    </row>
    <row r="23" spans="2:6" ht="15">
      <c r="B23" s="2"/>
      <c r="C23" s="3"/>
      <c r="D23" s="3"/>
      <c r="E23" s="3"/>
      <c r="F23" s="3"/>
    </row>
    <row r="24" spans="2:6" ht="15">
      <c r="B24" s="2"/>
      <c r="C24" s="3"/>
      <c r="D24" s="3"/>
      <c r="E24" s="3"/>
      <c r="F24" s="3"/>
    </row>
  </sheetData>
  <mergeCells count="8">
    <mergeCell ref="B20:G20"/>
    <mergeCell ref="B21:G21"/>
    <mergeCell ref="B22:G22"/>
    <mergeCell ref="A1:G1"/>
    <mergeCell ref="B16:C16"/>
    <mergeCell ref="B17:C17"/>
    <mergeCell ref="B18:C18"/>
    <mergeCell ref="B19:C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6CF7F-BCAD-44BC-A332-E17E5DDBFD7D}">
  <dimension ref="A1:G24"/>
  <sheetViews>
    <sheetView workbookViewId="0" topLeftCell="A1">
      <selection activeCell="K19" sqref="K19"/>
    </sheetView>
  </sheetViews>
  <sheetFormatPr defaultColWidth="9.140625" defaultRowHeight="15"/>
  <cols>
    <col min="1" max="1" width="7.28125" style="1" customWidth="1"/>
    <col min="2" max="2" width="34.421875" style="1" customWidth="1"/>
    <col min="3" max="3" width="20.7109375" style="1" customWidth="1"/>
    <col min="4" max="4" width="13.421875" style="1" customWidth="1"/>
    <col min="5" max="16384" width="9.140625" style="1" customWidth="1"/>
  </cols>
  <sheetData>
    <row r="1" spans="1:5" ht="49.5" customHeight="1">
      <c r="A1" s="20" t="s">
        <v>76</v>
      </c>
      <c r="B1" s="20"/>
      <c r="C1" s="20"/>
      <c r="D1" s="20"/>
      <c r="E1" s="20"/>
    </row>
    <row r="2" spans="1:5" ht="15">
      <c r="A2" s="2"/>
      <c r="B2" s="2"/>
      <c r="C2" s="2"/>
      <c r="D2" s="2"/>
      <c r="E2" s="2"/>
    </row>
    <row r="3" spans="1:5" ht="15">
      <c r="A3" s="4" t="s">
        <v>2</v>
      </c>
      <c r="B3" s="4" t="s">
        <v>1</v>
      </c>
      <c r="C3" s="4" t="s">
        <v>4</v>
      </c>
      <c r="D3" s="4" t="s">
        <v>5</v>
      </c>
      <c r="E3" s="4" t="s">
        <v>6</v>
      </c>
    </row>
    <row r="4" spans="1:7" ht="15">
      <c r="A4" s="5">
        <v>1</v>
      </c>
      <c r="B4" s="6" t="s">
        <v>7</v>
      </c>
      <c r="C4" s="7">
        <v>0</v>
      </c>
      <c r="D4" s="7">
        <f>C4</f>
        <v>0</v>
      </c>
      <c r="E4" s="7">
        <f>1-(D4/6)</f>
        <v>1</v>
      </c>
      <c r="F4" s="3"/>
      <c r="G4" s="3"/>
    </row>
    <row r="5" spans="1:7" ht="15">
      <c r="A5" s="5">
        <v>2</v>
      </c>
      <c r="B5" s="6" t="s">
        <v>8</v>
      </c>
      <c r="C5" s="7">
        <v>11</v>
      </c>
      <c r="D5" s="7">
        <f aca="true" t="shared" si="0" ref="D5:D14">C5</f>
        <v>11</v>
      </c>
      <c r="E5" s="7">
        <v>0</v>
      </c>
      <c r="F5" s="3"/>
      <c r="G5" s="3"/>
    </row>
    <row r="6" spans="1:7" ht="15">
      <c r="A6" s="5">
        <v>3</v>
      </c>
      <c r="B6" s="6" t="s">
        <v>9</v>
      </c>
      <c r="C6" s="7">
        <v>2</v>
      </c>
      <c r="D6" s="7">
        <f t="shared" si="0"/>
        <v>2</v>
      </c>
      <c r="E6" s="7">
        <f aca="true" t="shared" si="1" ref="E6:E14">1-(D6/6)</f>
        <v>0.6666666666666667</v>
      </c>
      <c r="F6" s="3"/>
      <c r="G6" s="3"/>
    </row>
    <row r="7" spans="1:7" ht="15">
      <c r="A7" s="5">
        <v>4</v>
      </c>
      <c r="B7" s="6" t="s">
        <v>10</v>
      </c>
      <c r="C7" s="7">
        <v>1</v>
      </c>
      <c r="D7" s="7">
        <f t="shared" si="0"/>
        <v>1</v>
      </c>
      <c r="E7" s="7">
        <f t="shared" si="1"/>
        <v>0.8333333333333334</v>
      </c>
      <c r="F7" s="3"/>
      <c r="G7" s="3"/>
    </row>
    <row r="8" spans="1:7" ht="15">
      <c r="A8" s="5">
        <v>5</v>
      </c>
      <c r="B8" s="6" t="s">
        <v>11</v>
      </c>
      <c r="C8" s="7">
        <v>2</v>
      </c>
      <c r="D8" s="7">
        <f t="shared" si="0"/>
        <v>2</v>
      </c>
      <c r="E8" s="7">
        <f t="shared" si="1"/>
        <v>0.6666666666666667</v>
      </c>
      <c r="F8" s="3"/>
      <c r="G8" s="3"/>
    </row>
    <row r="9" spans="1:7" ht="31.5">
      <c r="A9" s="5">
        <v>6</v>
      </c>
      <c r="B9" s="6" t="s">
        <v>12</v>
      </c>
      <c r="C9" s="7">
        <v>7</v>
      </c>
      <c r="D9" s="7">
        <f t="shared" si="0"/>
        <v>7</v>
      </c>
      <c r="E9" s="7">
        <v>0</v>
      </c>
      <c r="F9" s="3"/>
      <c r="G9" s="3"/>
    </row>
    <row r="10" spans="1:7" ht="15">
      <c r="A10" s="5">
        <v>7</v>
      </c>
      <c r="B10" s="6" t="s">
        <v>13</v>
      </c>
      <c r="C10" s="7">
        <v>1</v>
      </c>
      <c r="D10" s="7">
        <f t="shared" si="0"/>
        <v>1</v>
      </c>
      <c r="E10" s="7">
        <f t="shared" si="1"/>
        <v>0.8333333333333334</v>
      </c>
      <c r="F10" s="3"/>
      <c r="G10" s="3"/>
    </row>
    <row r="11" spans="1:7" ht="31.5">
      <c r="A11" s="5">
        <v>8</v>
      </c>
      <c r="B11" s="6" t="s">
        <v>14</v>
      </c>
      <c r="C11" s="7">
        <v>0</v>
      </c>
      <c r="D11" s="7">
        <f t="shared" si="0"/>
        <v>0</v>
      </c>
      <c r="E11" s="7">
        <f t="shared" si="1"/>
        <v>1</v>
      </c>
      <c r="F11" s="3"/>
      <c r="G11" s="3"/>
    </row>
    <row r="12" spans="1:7" ht="15">
      <c r="A12" s="5">
        <v>9</v>
      </c>
      <c r="B12" s="6" t="s">
        <v>15</v>
      </c>
      <c r="C12" s="7">
        <v>0</v>
      </c>
      <c r="D12" s="7">
        <f t="shared" si="0"/>
        <v>0</v>
      </c>
      <c r="E12" s="7">
        <f t="shared" si="1"/>
        <v>1</v>
      </c>
      <c r="F12" s="3"/>
      <c r="G12" s="3"/>
    </row>
    <row r="13" spans="1:7" ht="15">
      <c r="A13" s="5">
        <v>10</v>
      </c>
      <c r="B13" s="6" t="s">
        <v>16</v>
      </c>
      <c r="C13" s="7">
        <v>3</v>
      </c>
      <c r="D13" s="7">
        <f t="shared" si="0"/>
        <v>3</v>
      </c>
      <c r="E13" s="7">
        <f t="shared" si="1"/>
        <v>0.5</v>
      </c>
      <c r="F13" s="3"/>
      <c r="G13" s="3"/>
    </row>
    <row r="14" spans="1:7" ht="15">
      <c r="A14" s="5">
        <v>11</v>
      </c>
      <c r="B14" s="6" t="s">
        <v>17</v>
      </c>
      <c r="C14" s="7">
        <v>3</v>
      </c>
      <c r="D14" s="7">
        <f t="shared" si="0"/>
        <v>3</v>
      </c>
      <c r="E14" s="7">
        <f t="shared" si="1"/>
        <v>0.5</v>
      </c>
      <c r="F14" s="3"/>
      <c r="G14" s="3"/>
    </row>
    <row r="15" spans="2:4" ht="15">
      <c r="B15" s="2"/>
      <c r="C15" s="3"/>
      <c r="D15" s="3"/>
    </row>
    <row r="16" spans="2:4" ht="15">
      <c r="B16" s="12" t="s">
        <v>77</v>
      </c>
      <c r="C16" s="3"/>
      <c r="D16" s="3"/>
    </row>
    <row r="17" spans="2:4" ht="15">
      <c r="B17" s="12" t="s">
        <v>78</v>
      </c>
      <c r="C17" s="3"/>
      <c r="D17" s="3"/>
    </row>
    <row r="18" spans="2:4" ht="15">
      <c r="B18" s="12"/>
      <c r="C18" s="3"/>
      <c r="D18" s="3"/>
    </row>
    <row r="19" spans="2:5" ht="55.5" customHeight="1">
      <c r="B19" s="21" t="s">
        <v>154</v>
      </c>
      <c r="C19" s="21"/>
      <c r="D19" s="21"/>
      <c r="E19" s="21"/>
    </row>
    <row r="20" spans="2:4" ht="15">
      <c r="B20" s="2"/>
      <c r="C20" s="3"/>
      <c r="D20" s="3"/>
    </row>
    <row r="21" spans="2:4" ht="15">
      <c r="B21" s="2"/>
      <c r="C21" s="3"/>
      <c r="D21" s="3"/>
    </row>
    <row r="22" spans="2:4" ht="15">
      <c r="B22" s="2"/>
      <c r="C22" s="3"/>
      <c r="D22" s="3"/>
    </row>
    <row r="23" spans="2:4" ht="15">
      <c r="B23" s="2"/>
      <c r="C23" s="3"/>
      <c r="D23" s="3"/>
    </row>
    <row r="24" spans="2:4" ht="15">
      <c r="B24" s="2"/>
      <c r="C24" s="3"/>
      <c r="D24" s="3"/>
    </row>
  </sheetData>
  <mergeCells count="2">
    <mergeCell ref="A1:E1"/>
    <mergeCell ref="B19:E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6F5FB-B678-45F7-A7BA-79B02D3D1C06}">
  <dimension ref="A1:G24"/>
  <sheetViews>
    <sheetView workbookViewId="0" topLeftCell="A1">
      <selection activeCell="K19" sqref="K19"/>
    </sheetView>
  </sheetViews>
  <sheetFormatPr defaultColWidth="9.140625" defaultRowHeight="15"/>
  <cols>
    <col min="1" max="1" width="7.28125" style="1" customWidth="1"/>
    <col min="2" max="2" width="34.421875" style="1" customWidth="1"/>
    <col min="3" max="3" width="20.7109375" style="1" customWidth="1"/>
    <col min="4" max="4" width="13.421875" style="1" customWidth="1"/>
    <col min="5" max="16384" width="9.140625" style="1" customWidth="1"/>
  </cols>
  <sheetData>
    <row r="1" spans="1:5" ht="49.5" customHeight="1">
      <c r="A1" s="20" t="s">
        <v>79</v>
      </c>
      <c r="B1" s="20"/>
      <c r="C1" s="20"/>
      <c r="D1" s="20"/>
      <c r="E1" s="20"/>
    </row>
    <row r="2" spans="1:5" ht="15">
      <c r="A2" s="2"/>
      <c r="B2" s="2"/>
      <c r="C2" s="2"/>
      <c r="D2" s="2"/>
      <c r="E2" s="2"/>
    </row>
    <row r="3" spans="1:5" ht="15">
      <c r="A3" s="4" t="s">
        <v>2</v>
      </c>
      <c r="B3" s="4" t="s">
        <v>1</v>
      </c>
      <c r="C3" s="4" t="s">
        <v>4</v>
      </c>
      <c r="D3" s="4" t="s">
        <v>5</v>
      </c>
      <c r="E3" s="4" t="s">
        <v>6</v>
      </c>
    </row>
    <row r="4" spans="1:7" ht="15">
      <c r="A4" s="5">
        <v>1</v>
      </c>
      <c r="B4" s="6" t="s">
        <v>7</v>
      </c>
      <c r="C4" s="7">
        <v>0</v>
      </c>
      <c r="D4" s="7">
        <f>C4</f>
        <v>0</v>
      </c>
      <c r="E4" s="7">
        <v>0.5</v>
      </c>
      <c r="F4" s="3"/>
      <c r="G4" s="3"/>
    </row>
    <row r="5" spans="1:7" ht="15">
      <c r="A5" s="5">
        <v>2</v>
      </c>
      <c r="B5" s="6" t="s">
        <v>8</v>
      </c>
      <c r="C5" s="7">
        <v>3</v>
      </c>
      <c r="D5" s="7">
        <f aca="true" t="shared" si="0" ref="D5:D14">C5</f>
        <v>3</v>
      </c>
      <c r="E5" s="7">
        <f aca="true" t="shared" si="1" ref="E5:E11">1-(D5/6)</f>
        <v>0.5</v>
      </c>
      <c r="F5" s="3"/>
      <c r="G5" s="3"/>
    </row>
    <row r="6" spans="1:7" ht="15">
      <c r="A6" s="5">
        <v>3</v>
      </c>
      <c r="B6" s="6" t="s">
        <v>9</v>
      </c>
      <c r="C6" s="7">
        <v>3</v>
      </c>
      <c r="D6" s="7">
        <f t="shared" si="0"/>
        <v>3</v>
      </c>
      <c r="E6" s="7">
        <f t="shared" si="1"/>
        <v>0.5</v>
      </c>
      <c r="F6" s="3"/>
      <c r="G6" s="3"/>
    </row>
    <row r="7" spans="1:7" ht="15">
      <c r="A7" s="5">
        <v>4</v>
      </c>
      <c r="B7" s="6" t="s">
        <v>10</v>
      </c>
      <c r="C7" s="7">
        <v>0</v>
      </c>
      <c r="D7" s="7">
        <f t="shared" si="0"/>
        <v>0</v>
      </c>
      <c r="E7" s="7">
        <v>0.5</v>
      </c>
      <c r="F7" s="3"/>
      <c r="G7" s="3"/>
    </row>
    <row r="8" spans="1:7" ht="15">
      <c r="A8" s="5">
        <v>5</v>
      </c>
      <c r="B8" s="6" t="s">
        <v>11</v>
      </c>
      <c r="C8" s="7">
        <v>0</v>
      </c>
      <c r="D8" s="7">
        <f t="shared" si="0"/>
        <v>0</v>
      </c>
      <c r="E8" s="7">
        <f t="shared" si="1"/>
        <v>1</v>
      </c>
      <c r="F8" s="3"/>
      <c r="G8" s="3"/>
    </row>
    <row r="9" spans="1:7" ht="31.5">
      <c r="A9" s="5">
        <v>6</v>
      </c>
      <c r="B9" s="6" t="s">
        <v>12</v>
      </c>
      <c r="C9" s="7">
        <v>6</v>
      </c>
      <c r="D9" s="7">
        <f t="shared" si="0"/>
        <v>6</v>
      </c>
      <c r="E9" s="7">
        <f t="shared" si="1"/>
        <v>0</v>
      </c>
      <c r="F9" s="3"/>
      <c r="G9" s="3"/>
    </row>
    <row r="10" spans="1:7" ht="15">
      <c r="A10" s="5">
        <v>7</v>
      </c>
      <c r="B10" s="6" t="s">
        <v>13</v>
      </c>
      <c r="C10" s="7">
        <v>0</v>
      </c>
      <c r="D10" s="7">
        <f t="shared" si="0"/>
        <v>0</v>
      </c>
      <c r="E10" s="7">
        <v>0.5</v>
      </c>
      <c r="F10" s="3"/>
      <c r="G10" s="3"/>
    </row>
    <row r="11" spans="1:7" ht="31.5">
      <c r="A11" s="5">
        <v>8</v>
      </c>
      <c r="B11" s="6" t="s">
        <v>14</v>
      </c>
      <c r="C11" s="7">
        <v>0</v>
      </c>
      <c r="D11" s="7">
        <f t="shared" si="0"/>
        <v>0</v>
      </c>
      <c r="E11" s="7">
        <f t="shared" si="1"/>
        <v>1</v>
      </c>
      <c r="F11" s="3"/>
      <c r="G11" s="3"/>
    </row>
    <row r="12" spans="1:7" ht="15">
      <c r="A12" s="5">
        <v>9</v>
      </c>
      <c r="B12" s="6" t="s">
        <v>15</v>
      </c>
      <c r="C12" s="7">
        <v>0</v>
      </c>
      <c r="D12" s="7">
        <f t="shared" si="0"/>
        <v>0</v>
      </c>
      <c r="E12" s="7">
        <v>0.5</v>
      </c>
      <c r="F12" s="3"/>
      <c r="G12" s="3"/>
    </row>
    <row r="13" spans="1:7" ht="15">
      <c r="A13" s="5">
        <v>10</v>
      </c>
      <c r="B13" s="6" t="s">
        <v>16</v>
      </c>
      <c r="C13" s="7">
        <v>0</v>
      </c>
      <c r="D13" s="7">
        <f t="shared" si="0"/>
        <v>0</v>
      </c>
      <c r="E13" s="7">
        <v>0.5</v>
      </c>
      <c r="F13" s="3"/>
      <c r="G13" s="3"/>
    </row>
    <row r="14" spans="1:7" ht="15">
      <c r="A14" s="5">
        <v>11</v>
      </c>
      <c r="B14" s="6" t="s">
        <v>17</v>
      </c>
      <c r="C14" s="7">
        <v>0</v>
      </c>
      <c r="D14" s="7">
        <f t="shared" si="0"/>
        <v>0</v>
      </c>
      <c r="E14" s="7">
        <v>0.5</v>
      </c>
      <c r="F14" s="3"/>
      <c r="G14" s="3"/>
    </row>
    <row r="15" spans="2:4" ht="15">
      <c r="B15" s="2"/>
      <c r="C15" s="3"/>
      <c r="D15" s="3"/>
    </row>
    <row r="16" spans="2:4" ht="15">
      <c r="B16" s="12" t="s">
        <v>77</v>
      </c>
      <c r="C16" s="3"/>
      <c r="D16" s="3"/>
    </row>
    <row r="17" spans="2:4" ht="15">
      <c r="B17" s="12" t="s">
        <v>78</v>
      </c>
      <c r="C17" s="3"/>
      <c r="D17" s="3"/>
    </row>
    <row r="18" spans="2:4" ht="15">
      <c r="B18" s="12"/>
      <c r="C18" s="3"/>
      <c r="D18" s="3"/>
    </row>
    <row r="19" spans="2:5" ht="64.5" customHeight="1">
      <c r="B19" s="21" t="s">
        <v>155</v>
      </c>
      <c r="C19" s="21"/>
      <c r="D19" s="21"/>
      <c r="E19" s="21"/>
    </row>
    <row r="20" spans="2:4" ht="15">
      <c r="B20" s="2"/>
      <c r="C20" s="3"/>
      <c r="D20" s="3"/>
    </row>
    <row r="21" spans="2:4" ht="15">
      <c r="B21" s="2"/>
      <c r="C21" s="3"/>
      <c r="D21" s="3"/>
    </row>
    <row r="22" spans="2:4" ht="15">
      <c r="B22" s="2"/>
      <c r="C22" s="3"/>
      <c r="D22" s="3"/>
    </row>
    <row r="23" spans="2:4" ht="15">
      <c r="B23" s="2"/>
      <c r="C23" s="3"/>
      <c r="D23" s="3"/>
    </row>
    <row r="24" spans="2:4" ht="15">
      <c r="B24" s="2"/>
      <c r="C24" s="3"/>
      <c r="D24" s="3"/>
    </row>
  </sheetData>
  <mergeCells count="2">
    <mergeCell ref="A1:E1"/>
    <mergeCell ref="B19:E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7E1F6-21DB-478C-90F6-77D25A851F76}">
  <dimension ref="A1:G24"/>
  <sheetViews>
    <sheetView workbookViewId="0" topLeftCell="A1">
      <selection activeCell="K19" sqref="K19"/>
    </sheetView>
  </sheetViews>
  <sheetFormatPr defaultColWidth="9.140625" defaultRowHeight="15"/>
  <cols>
    <col min="1" max="1" width="7.28125" style="1" customWidth="1"/>
    <col min="2" max="2" width="34.421875" style="1" customWidth="1"/>
    <col min="3" max="3" width="20.7109375" style="1" customWidth="1"/>
    <col min="4" max="4" width="13.421875" style="1" customWidth="1"/>
    <col min="5" max="16384" width="9.140625" style="1" customWidth="1"/>
  </cols>
  <sheetData>
    <row r="1" spans="1:5" ht="49.5" customHeight="1">
      <c r="A1" s="20" t="s">
        <v>80</v>
      </c>
      <c r="B1" s="20"/>
      <c r="C1" s="20"/>
      <c r="D1" s="20"/>
      <c r="E1" s="20"/>
    </row>
    <row r="2" spans="1:5" ht="15">
      <c r="A2" s="2"/>
      <c r="B2" s="2"/>
      <c r="C2" s="2"/>
      <c r="D2" s="2"/>
      <c r="E2" s="2"/>
    </row>
    <row r="3" spans="1:5" ht="15">
      <c r="A3" s="4" t="s">
        <v>2</v>
      </c>
      <c r="B3" s="4" t="s">
        <v>1</v>
      </c>
      <c r="C3" s="4" t="s">
        <v>4</v>
      </c>
      <c r="D3" s="4" t="s">
        <v>5</v>
      </c>
      <c r="E3" s="4" t="s">
        <v>6</v>
      </c>
    </row>
    <row r="4" spans="1:7" ht="15">
      <c r="A4" s="5">
        <v>1</v>
      </c>
      <c r="B4" s="6" t="s">
        <v>7</v>
      </c>
      <c r="C4" s="7">
        <v>7</v>
      </c>
      <c r="D4" s="7">
        <f>C4</f>
        <v>7</v>
      </c>
      <c r="E4" s="7">
        <v>0</v>
      </c>
      <c r="F4" s="3"/>
      <c r="G4" s="3"/>
    </row>
    <row r="5" spans="1:7" ht="15">
      <c r="A5" s="5">
        <v>2</v>
      </c>
      <c r="B5" s="6" t="s">
        <v>8</v>
      </c>
      <c r="C5" s="7">
        <v>18</v>
      </c>
      <c r="D5" s="7">
        <f aca="true" t="shared" si="0" ref="D5:D14">C5</f>
        <v>18</v>
      </c>
      <c r="E5" s="7">
        <v>0</v>
      </c>
      <c r="F5" s="3"/>
      <c r="G5" s="3"/>
    </row>
    <row r="6" spans="1:7" ht="15">
      <c r="A6" s="5">
        <v>3</v>
      </c>
      <c r="B6" s="6" t="s">
        <v>9</v>
      </c>
      <c r="C6" s="7">
        <v>28</v>
      </c>
      <c r="D6" s="7">
        <f t="shared" si="0"/>
        <v>28</v>
      </c>
      <c r="E6" s="7">
        <v>0</v>
      </c>
      <c r="F6" s="3"/>
      <c r="G6" s="3"/>
    </row>
    <row r="7" spans="1:7" ht="15">
      <c r="A7" s="5">
        <v>4</v>
      </c>
      <c r="B7" s="6" t="s">
        <v>10</v>
      </c>
      <c r="C7" s="7">
        <v>3</v>
      </c>
      <c r="D7" s="7">
        <f t="shared" si="0"/>
        <v>3</v>
      </c>
      <c r="E7" s="7">
        <f aca="true" t="shared" si="1" ref="E7:E10">1-(D7/6)</f>
        <v>0.5</v>
      </c>
      <c r="F7" s="3"/>
      <c r="G7" s="3"/>
    </row>
    <row r="8" spans="1:7" ht="15">
      <c r="A8" s="5">
        <v>5</v>
      </c>
      <c r="B8" s="6" t="s">
        <v>11</v>
      </c>
      <c r="C8" s="7">
        <v>15</v>
      </c>
      <c r="D8" s="7">
        <f t="shared" si="0"/>
        <v>15</v>
      </c>
      <c r="E8" s="7">
        <v>0</v>
      </c>
      <c r="F8" s="3"/>
      <c r="G8" s="3"/>
    </row>
    <row r="9" spans="1:7" ht="31.5">
      <c r="A9" s="5">
        <v>6</v>
      </c>
      <c r="B9" s="6" t="s">
        <v>12</v>
      </c>
      <c r="C9" s="7">
        <v>7</v>
      </c>
      <c r="D9" s="7">
        <f t="shared" si="0"/>
        <v>7</v>
      </c>
      <c r="E9" s="7">
        <v>0</v>
      </c>
      <c r="F9" s="3"/>
      <c r="G9" s="3"/>
    </row>
    <row r="10" spans="1:7" ht="15">
      <c r="A10" s="5">
        <v>7</v>
      </c>
      <c r="B10" s="6" t="s">
        <v>13</v>
      </c>
      <c r="C10" s="7">
        <v>6</v>
      </c>
      <c r="D10" s="7">
        <f t="shared" si="0"/>
        <v>6</v>
      </c>
      <c r="E10" s="7">
        <f t="shared" si="1"/>
        <v>0</v>
      </c>
      <c r="F10" s="3"/>
      <c r="G10" s="3"/>
    </row>
    <row r="11" spans="1:7" ht="31.5">
      <c r="A11" s="5">
        <v>8</v>
      </c>
      <c r="B11" s="6" t="s">
        <v>14</v>
      </c>
      <c r="C11" s="7">
        <v>7</v>
      </c>
      <c r="D11" s="7">
        <f t="shared" si="0"/>
        <v>7</v>
      </c>
      <c r="E11" s="7">
        <v>0</v>
      </c>
      <c r="F11" s="3"/>
      <c r="G11" s="3"/>
    </row>
    <row r="12" spans="1:7" ht="15">
      <c r="A12" s="5">
        <v>9</v>
      </c>
      <c r="B12" s="6" t="s">
        <v>15</v>
      </c>
      <c r="C12" s="7">
        <v>8</v>
      </c>
      <c r="D12" s="7">
        <f t="shared" si="0"/>
        <v>8</v>
      </c>
      <c r="E12" s="7">
        <v>0</v>
      </c>
      <c r="F12" s="3"/>
      <c r="G12" s="3"/>
    </row>
    <row r="13" spans="1:7" ht="15">
      <c r="A13" s="5">
        <v>10</v>
      </c>
      <c r="B13" s="6" t="s">
        <v>16</v>
      </c>
      <c r="C13" s="7">
        <v>14</v>
      </c>
      <c r="D13" s="7">
        <f t="shared" si="0"/>
        <v>14</v>
      </c>
      <c r="E13" s="7">
        <v>0</v>
      </c>
      <c r="F13" s="3"/>
      <c r="G13" s="3"/>
    </row>
    <row r="14" spans="1:7" ht="15">
      <c r="A14" s="5">
        <v>11</v>
      </c>
      <c r="B14" s="6" t="s">
        <v>17</v>
      </c>
      <c r="C14" s="7">
        <v>17</v>
      </c>
      <c r="D14" s="7">
        <f t="shared" si="0"/>
        <v>17</v>
      </c>
      <c r="E14" s="7">
        <v>0</v>
      </c>
      <c r="F14" s="3"/>
      <c r="G14" s="3"/>
    </row>
    <row r="15" spans="2:4" ht="15">
      <c r="B15" s="2"/>
      <c r="C15" s="3"/>
      <c r="D15" s="3"/>
    </row>
    <row r="16" spans="2:4" ht="15">
      <c r="B16" s="12" t="s">
        <v>77</v>
      </c>
      <c r="C16" s="3"/>
      <c r="D16" s="3"/>
    </row>
    <row r="17" spans="2:4" ht="15">
      <c r="B17" s="12" t="s">
        <v>78</v>
      </c>
      <c r="C17" s="3"/>
      <c r="D17" s="3"/>
    </row>
    <row r="18" spans="2:4" ht="15">
      <c r="B18" s="12"/>
      <c r="C18" s="3"/>
      <c r="D18" s="3"/>
    </row>
    <row r="19" spans="2:5" ht="56.25" customHeight="1">
      <c r="B19" s="21" t="s">
        <v>156</v>
      </c>
      <c r="C19" s="21"/>
      <c r="D19" s="21"/>
      <c r="E19" s="21"/>
    </row>
    <row r="20" spans="2:4" ht="15">
      <c r="B20" s="2"/>
      <c r="C20" s="3"/>
      <c r="D20" s="3"/>
    </row>
    <row r="21" spans="2:4" ht="15">
      <c r="B21" s="2"/>
      <c r="C21" s="3"/>
      <c r="D21" s="3"/>
    </row>
    <row r="22" spans="2:4" ht="15">
      <c r="B22" s="2"/>
      <c r="C22" s="3"/>
      <c r="D22" s="3"/>
    </row>
    <row r="23" spans="2:4" ht="15">
      <c r="B23" s="2"/>
      <c r="C23" s="3"/>
      <c r="D23" s="3"/>
    </row>
    <row r="24" spans="2:4" ht="15">
      <c r="B24" s="2"/>
      <c r="C24" s="3"/>
      <c r="D24" s="3"/>
    </row>
  </sheetData>
  <mergeCells count="2">
    <mergeCell ref="A1:E1"/>
    <mergeCell ref="B19:E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57E4F-7BC1-4EDF-9A0D-119CD72F12B3}">
  <dimension ref="A1:E24"/>
  <sheetViews>
    <sheetView workbookViewId="0" topLeftCell="A1">
      <selection activeCell="K19" sqref="K19"/>
    </sheetView>
  </sheetViews>
  <sheetFormatPr defaultColWidth="9.140625" defaultRowHeight="15"/>
  <cols>
    <col min="1" max="1" width="7.28125" style="1" customWidth="1"/>
    <col min="2" max="2" width="63.140625" style="1" customWidth="1"/>
    <col min="3" max="16384" width="9.140625" style="1" customWidth="1"/>
  </cols>
  <sheetData>
    <row r="1" spans="1:3" ht="40.5" customHeight="1">
      <c r="A1" s="20" t="s">
        <v>81</v>
      </c>
      <c r="B1" s="20"/>
      <c r="C1" s="20"/>
    </row>
    <row r="2" spans="1:3" ht="15">
      <c r="A2" s="2"/>
      <c r="B2" s="2"/>
      <c r="C2" s="2"/>
    </row>
    <row r="3" spans="1:3" ht="15">
      <c r="A3" s="4" t="s">
        <v>2</v>
      </c>
      <c r="B3" s="4" t="s">
        <v>1</v>
      </c>
      <c r="C3" s="4" t="s">
        <v>6</v>
      </c>
    </row>
    <row r="4" spans="1:5" ht="15">
      <c r="A4" s="5">
        <v>1</v>
      </c>
      <c r="B4" s="6" t="s">
        <v>7</v>
      </c>
      <c r="C4" s="7">
        <v>0.5</v>
      </c>
      <c r="D4" s="3"/>
      <c r="E4" s="3"/>
    </row>
    <row r="5" spans="1:5" ht="15">
      <c r="A5" s="5">
        <v>2</v>
      </c>
      <c r="B5" s="6" t="s">
        <v>8</v>
      </c>
      <c r="C5" s="7">
        <v>0</v>
      </c>
      <c r="D5" s="3"/>
      <c r="E5" s="3"/>
    </row>
    <row r="6" spans="1:5" ht="15">
      <c r="A6" s="5">
        <v>3</v>
      </c>
      <c r="B6" s="6" t="s">
        <v>9</v>
      </c>
      <c r="C6" s="7">
        <v>0</v>
      </c>
      <c r="D6" s="3"/>
      <c r="E6" s="3"/>
    </row>
    <row r="7" spans="1:5" ht="15">
      <c r="A7" s="5">
        <v>4</v>
      </c>
      <c r="B7" s="6" t="s">
        <v>10</v>
      </c>
      <c r="C7" s="7">
        <v>0.5</v>
      </c>
      <c r="D7" s="3"/>
      <c r="E7" s="3"/>
    </row>
    <row r="8" spans="1:5" ht="15">
      <c r="A8" s="5">
        <v>5</v>
      </c>
      <c r="B8" s="6" t="s">
        <v>11</v>
      </c>
      <c r="C8" s="8">
        <v>1</v>
      </c>
      <c r="D8" s="3"/>
      <c r="E8" s="3"/>
    </row>
    <row r="9" spans="1:5" ht="15">
      <c r="A9" s="5">
        <v>6</v>
      </c>
      <c r="B9" s="6" t="s">
        <v>12</v>
      </c>
      <c r="C9" s="7">
        <v>1</v>
      </c>
      <c r="D9" s="3"/>
      <c r="E9" s="3"/>
    </row>
    <row r="10" spans="1:5" ht="15">
      <c r="A10" s="5">
        <v>7</v>
      </c>
      <c r="B10" s="6" t="s">
        <v>13</v>
      </c>
      <c r="C10" s="7">
        <v>0.5</v>
      </c>
      <c r="D10" s="3"/>
      <c r="E10" s="3"/>
    </row>
    <row r="11" spans="1:5" ht="15">
      <c r="A11" s="5">
        <v>8</v>
      </c>
      <c r="B11" s="6" t="s">
        <v>14</v>
      </c>
      <c r="C11" s="7">
        <v>0</v>
      </c>
      <c r="D11" s="3"/>
      <c r="E11" s="3"/>
    </row>
    <row r="12" spans="1:5" ht="15">
      <c r="A12" s="5">
        <v>9</v>
      </c>
      <c r="B12" s="6" t="s">
        <v>15</v>
      </c>
      <c r="C12" s="7">
        <v>0.5</v>
      </c>
      <c r="D12" s="3"/>
      <c r="E12" s="3"/>
    </row>
    <row r="13" spans="1:5" ht="15">
      <c r="A13" s="5">
        <v>10</v>
      </c>
      <c r="B13" s="6" t="s">
        <v>16</v>
      </c>
      <c r="C13" s="7">
        <v>0.5</v>
      </c>
      <c r="D13" s="3"/>
      <c r="E13" s="3"/>
    </row>
    <row r="14" spans="1:5" ht="15">
      <c r="A14" s="5">
        <v>11</v>
      </c>
      <c r="B14" s="6" t="s">
        <v>17</v>
      </c>
      <c r="C14" s="7">
        <v>0.5</v>
      </c>
      <c r="D14" s="3"/>
      <c r="E14" s="3"/>
    </row>
    <row r="15" ht="15">
      <c r="B15" s="2"/>
    </row>
    <row r="16" ht="15">
      <c r="B16" s="12" t="s">
        <v>83</v>
      </c>
    </row>
    <row r="17" ht="15">
      <c r="B17" s="12" t="s">
        <v>82</v>
      </c>
    </row>
    <row r="18" ht="15">
      <c r="B18" s="12"/>
    </row>
    <row r="19" ht="15">
      <c r="B19" s="12"/>
    </row>
    <row r="20" ht="15">
      <c r="B20" s="2"/>
    </row>
    <row r="21" ht="15">
      <c r="B21" s="2"/>
    </row>
    <row r="22" ht="15">
      <c r="B22" s="2"/>
    </row>
    <row r="23" ht="15">
      <c r="B23" s="2"/>
    </row>
    <row r="24" ht="15">
      <c r="B24" s="2"/>
    </row>
  </sheetData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588F4-D91A-4D06-931B-4C4FF9DBA22B}">
  <dimension ref="A1:H24"/>
  <sheetViews>
    <sheetView workbookViewId="0" topLeftCell="A1">
      <selection activeCell="K19" sqref="K19"/>
    </sheetView>
  </sheetViews>
  <sheetFormatPr defaultColWidth="9.140625" defaultRowHeight="15"/>
  <cols>
    <col min="1" max="1" width="7.28125" style="1" customWidth="1"/>
    <col min="2" max="2" width="34.421875" style="1" customWidth="1"/>
    <col min="3" max="4" width="20.7109375" style="1" customWidth="1"/>
    <col min="5" max="5" width="13.421875" style="1" customWidth="1"/>
    <col min="6" max="16384" width="9.140625" style="1" customWidth="1"/>
  </cols>
  <sheetData>
    <row r="1" spans="1:6" ht="49.5" customHeight="1">
      <c r="A1" s="20" t="s">
        <v>86</v>
      </c>
      <c r="B1" s="20"/>
      <c r="C1" s="20"/>
      <c r="D1" s="20"/>
      <c r="E1" s="20"/>
      <c r="F1" s="20"/>
    </row>
    <row r="2" spans="1:6" ht="15">
      <c r="A2" s="2"/>
      <c r="B2" s="2"/>
      <c r="C2" s="2"/>
      <c r="D2" s="2"/>
      <c r="E2" s="2"/>
      <c r="F2" s="2"/>
    </row>
    <row r="3" spans="1:6" ht="15">
      <c r="A3" s="4" t="s">
        <v>2</v>
      </c>
      <c r="B3" s="4" t="s">
        <v>1</v>
      </c>
      <c r="C3" s="4" t="s">
        <v>84</v>
      </c>
      <c r="D3" s="4" t="s">
        <v>85</v>
      </c>
      <c r="E3" s="4" t="s">
        <v>5</v>
      </c>
      <c r="F3" s="4" t="s">
        <v>6</v>
      </c>
    </row>
    <row r="4" spans="1:8" ht="15">
      <c r="A4" s="5">
        <v>1</v>
      </c>
      <c r="B4" s="6" t="s">
        <v>7</v>
      </c>
      <c r="C4" s="7">
        <v>0</v>
      </c>
      <c r="D4" s="7">
        <v>0</v>
      </c>
      <c r="E4" s="7"/>
      <c r="F4" s="7">
        <v>0.5</v>
      </c>
      <c r="G4" s="3"/>
      <c r="H4" s="3"/>
    </row>
    <row r="5" spans="1:8" ht="15">
      <c r="A5" s="5">
        <v>2</v>
      </c>
      <c r="B5" s="6" t="s">
        <v>8</v>
      </c>
      <c r="C5" s="7">
        <v>3</v>
      </c>
      <c r="D5" s="7">
        <v>3</v>
      </c>
      <c r="E5" s="7">
        <f aca="true" t="shared" si="0" ref="E5:E11">100*(C5/D5)</f>
        <v>100</v>
      </c>
      <c r="F5" s="7">
        <f aca="true" t="shared" si="1" ref="F5:F11">E5/100</f>
        <v>1</v>
      </c>
      <c r="G5" s="3"/>
      <c r="H5" s="3"/>
    </row>
    <row r="6" spans="1:8" ht="15">
      <c r="A6" s="5">
        <v>3</v>
      </c>
      <c r="B6" s="6" t="s">
        <v>9</v>
      </c>
      <c r="C6" s="7">
        <v>1</v>
      </c>
      <c r="D6" s="7">
        <v>1</v>
      </c>
      <c r="E6" s="7">
        <f t="shared" si="0"/>
        <v>100</v>
      </c>
      <c r="F6" s="7">
        <f t="shared" si="1"/>
        <v>1</v>
      </c>
      <c r="G6" s="3"/>
      <c r="H6" s="3"/>
    </row>
    <row r="7" spans="1:8" ht="15">
      <c r="A7" s="5">
        <v>4</v>
      </c>
      <c r="B7" s="6" t="s">
        <v>10</v>
      </c>
      <c r="C7" s="7">
        <v>1</v>
      </c>
      <c r="D7" s="7">
        <v>1</v>
      </c>
      <c r="E7" s="7">
        <f t="shared" si="0"/>
        <v>100</v>
      </c>
      <c r="F7" s="7">
        <f t="shared" si="1"/>
        <v>1</v>
      </c>
      <c r="G7" s="3"/>
      <c r="H7" s="3"/>
    </row>
    <row r="8" spans="1:8" ht="15">
      <c r="A8" s="5">
        <v>5</v>
      </c>
      <c r="B8" s="6" t="s">
        <v>11</v>
      </c>
      <c r="C8" s="8">
        <v>53</v>
      </c>
      <c r="D8" s="8">
        <v>53</v>
      </c>
      <c r="E8" s="8">
        <f t="shared" si="0"/>
        <v>100</v>
      </c>
      <c r="F8" s="8">
        <f t="shared" si="1"/>
        <v>1</v>
      </c>
      <c r="G8" s="3"/>
      <c r="H8" s="3"/>
    </row>
    <row r="9" spans="1:8" ht="31.5">
      <c r="A9" s="5">
        <v>6</v>
      </c>
      <c r="B9" s="6" t="s">
        <v>12</v>
      </c>
      <c r="C9" s="7">
        <v>9</v>
      </c>
      <c r="D9" s="7">
        <v>9</v>
      </c>
      <c r="E9" s="7">
        <f t="shared" si="0"/>
        <v>100</v>
      </c>
      <c r="F9" s="7">
        <f t="shared" si="1"/>
        <v>1</v>
      </c>
      <c r="G9" s="3"/>
      <c r="H9" s="3"/>
    </row>
    <row r="10" spans="1:8" ht="15">
      <c r="A10" s="5">
        <v>7</v>
      </c>
      <c r="B10" s="6" t="s">
        <v>13</v>
      </c>
      <c r="C10" s="7">
        <v>0</v>
      </c>
      <c r="D10" s="7">
        <v>0</v>
      </c>
      <c r="E10" s="7"/>
      <c r="F10" s="7">
        <v>0.5</v>
      </c>
      <c r="G10" s="3"/>
      <c r="H10" s="3"/>
    </row>
    <row r="11" spans="1:8" ht="31.5">
      <c r="A11" s="5">
        <v>8</v>
      </c>
      <c r="B11" s="6" t="s">
        <v>14</v>
      </c>
      <c r="C11" s="7">
        <v>2</v>
      </c>
      <c r="D11" s="7">
        <v>2</v>
      </c>
      <c r="E11" s="7">
        <f t="shared" si="0"/>
        <v>100</v>
      </c>
      <c r="F11" s="7">
        <f t="shared" si="1"/>
        <v>1</v>
      </c>
      <c r="G11" s="3"/>
      <c r="H11" s="3"/>
    </row>
    <row r="12" spans="1:8" ht="15">
      <c r="A12" s="5">
        <v>9</v>
      </c>
      <c r="B12" s="6" t="s">
        <v>15</v>
      </c>
      <c r="C12" s="7">
        <v>0</v>
      </c>
      <c r="D12" s="7">
        <v>0</v>
      </c>
      <c r="E12" s="7"/>
      <c r="F12" s="7">
        <v>0.5</v>
      </c>
      <c r="G12" s="3"/>
      <c r="H12" s="3"/>
    </row>
    <row r="13" spans="1:8" ht="15">
      <c r="A13" s="5">
        <v>10</v>
      </c>
      <c r="B13" s="6" t="s">
        <v>16</v>
      </c>
      <c r="C13" s="7">
        <v>0</v>
      </c>
      <c r="D13" s="7">
        <v>0</v>
      </c>
      <c r="E13" s="7"/>
      <c r="F13" s="7">
        <v>0.5</v>
      </c>
      <c r="G13" s="3"/>
      <c r="H13" s="3"/>
    </row>
    <row r="14" spans="1:8" ht="15">
      <c r="A14" s="5">
        <v>11</v>
      </c>
      <c r="B14" s="6" t="s">
        <v>17</v>
      </c>
      <c r="C14" s="7">
        <v>0</v>
      </c>
      <c r="D14" s="7">
        <v>0</v>
      </c>
      <c r="E14" s="7"/>
      <c r="F14" s="7">
        <v>0.5</v>
      </c>
      <c r="G14" s="3"/>
      <c r="H14" s="3"/>
    </row>
    <row r="15" spans="2:5" ht="15">
      <c r="B15" s="2"/>
      <c r="C15" s="3"/>
      <c r="D15" s="3"/>
      <c r="E15" s="3"/>
    </row>
    <row r="16" spans="2:5" ht="15">
      <c r="B16" s="21" t="s">
        <v>87</v>
      </c>
      <c r="C16" s="21"/>
      <c r="D16" s="3"/>
      <c r="E16" s="3"/>
    </row>
    <row r="17" spans="2:5" ht="15">
      <c r="B17" s="21"/>
      <c r="C17" s="21"/>
      <c r="D17" s="3"/>
      <c r="E17" s="3"/>
    </row>
    <row r="18" spans="2:5" ht="15">
      <c r="B18" s="21"/>
      <c r="C18" s="21"/>
      <c r="D18" s="3"/>
      <c r="E18" s="3"/>
    </row>
    <row r="19" spans="2:6" ht="39" customHeight="1">
      <c r="B19" s="21" t="s">
        <v>157</v>
      </c>
      <c r="C19" s="21"/>
      <c r="D19" s="21"/>
      <c r="E19" s="21"/>
      <c r="F19" s="21"/>
    </row>
    <row r="20" spans="2:6" ht="28.5" customHeight="1">
      <c r="B20" s="21" t="s">
        <v>158</v>
      </c>
      <c r="C20" s="21"/>
      <c r="D20" s="21"/>
      <c r="E20" s="21"/>
      <c r="F20" s="21"/>
    </row>
    <row r="21" spans="2:5" ht="15">
      <c r="B21" s="2"/>
      <c r="C21" s="3"/>
      <c r="D21" s="3"/>
      <c r="E21" s="3"/>
    </row>
    <row r="22" spans="2:5" ht="15">
      <c r="B22" s="2"/>
      <c r="C22" s="3"/>
      <c r="D22" s="3"/>
      <c r="E22" s="3"/>
    </row>
    <row r="23" spans="2:5" ht="15">
      <c r="B23" s="2"/>
      <c r="C23" s="3"/>
      <c r="D23" s="3"/>
      <c r="E23" s="3"/>
    </row>
    <row r="24" spans="2:5" ht="15">
      <c r="B24" s="2"/>
      <c r="C24" s="3"/>
      <c r="D24" s="3"/>
      <c r="E24" s="3"/>
    </row>
  </sheetData>
  <mergeCells count="6">
    <mergeCell ref="B20:F20"/>
    <mergeCell ref="A1:F1"/>
    <mergeCell ref="B16:C16"/>
    <mergeCell ref="B17:C17"/>
    <mergeCell ref="B18:C18"/>
    <mergeCell ref="B19:F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4D86C-50A0-467B-9A04-59DC3B312E63}">
  <dimension ref="A1:H24"/>
  <sheetViews>
    <sheetView workbookViewId="0" topLeftCell="A1">
      <selection activeCell="K19" sqref="K19"/>
    </sheetView>
  </sheetViews>
  <sheetFormatPr defaultColWidth="9.140625" defaultRowHeight="15"/>
  <cols>
    <col min="1" max="1" width="7.28125" style="1" customWidth="1"/>
    <col min="2" max="2" width="34.421875" style="1" customWidth="1"/>
    <col min="3" max="4" width="20.7109375" style="1" customWidth="1"/>
    <col min="5" max="5" width="13.421875" style="1" customWidth="1"/>
    <col min="6" max="16384" width="9.140625" style="1" customWidth="1"/>
  </cols>
  <sheetData>
    <row r="1" spans="1:6" ht="49.5" customHeight="1">
      <c r="A1" s="20" t="s">
        <v>88</v>
      </c>
      <c r="B1" s="20"/>
      <c r="C1" s="20"/>
      <c r="D1" s="20"/>
      <c r="E1" s="20"/>
      <c r="F1" s="20"/>
    </row>
    <row r="2" spans="1:6" ht="15">
      <c r="A2" s="2"/>
      <c r="B2" s="2"/>
      <c r="C2" s="2"/>
      <c r="D2" s="2"/>
      <c r="E2" s="2"/>
      <c r="F2" s="2"/>
    </row>
    <row r="3" spans="1:6" ht="15">
      <c r="A3" s="4" t="s">
        <v>2</v>
      </c>
      <c r="B3" s="4" t="s">
        <v>1</v>
      </c>
      <c r="C3" s="4" t="s">
        <v>84</v>
      </c>
      <c r="D3" s="4" t="s">
        <v>85</v>
      </c>
      <c r="E3" s="4" t="s">
        <v>5</v>
      </c>
      <c r="F3" s="4" t="s">
        <v>6</v>
      </c>
    </row>
    <row r="4" spans="1:8" ht="15">
      <c r="A4" s="5">
        <v>1</v>
      </c>
      <c r="B4" s="6" t="s">
        <v>7</v>
      </c>
      <c r="C4" s="7">
        <v>0</v>
      </c>
      <c r="D4" s="7">
        <v>0</v>
      </c>
      <c r="E4" s="7"/>
      <c r="F4" s="7">
        <v>0.5</v>
      </c>
      <c r="G4" s="3"/>
      <c r="H4" s="3"/>
    </row>
    <row r="5" spans="1:8" ht="15">
      <c r="A5" s="5">
        <v>2</v>
      </c>
      <c r="B5" s="6" t="s">
        <v>8</v>
      </c>
      <c r="C5" s="7">
        <v>1</v>
      </c>
      <c r="D5" s="7">
        <v>1</v>
      </c>
      <c r="E5" s="7">
        <f aca="true" t="shared" si="0" ref="E5:E11">100*(C5/D5)</f>
        <v>100</v>
      </c>
      <c r="F5" s="7">
        <f aca="true" t="shared" si="1" ref="F5:F11">E5/100</f>
        <v>1</v>
      </c>
      <c r="G5" s="3"/>
      <c r="H5" s="3"/>
    </row>
    <row r="6" spans="1:8" ht="15">
      <c r="A6" s="5">
        <v>3</v>
      </c>
      <c r="B6" s="6" t="s">
        <v>9</v>
      </c>
      <c r="C6" s="7">
        <v>1</v>
      </c>
      <c r="D6" s="7">
        <v>1</v>
      </c>
      <c r="E6" s="7">
        <f t="shared" si="0"/>
        <v>100</v>
      </c>
      <c r="F6" s="7">
        <f t="shared" si="1"/>
        <v>1</v>
      </c>
      <c r="G6" s="3"/>
      <c r="H6" s="3"/>
    </row>
    <row r="7" spans="1:8" ht="15">
      <c r="A7" s="5">
        <v>4</v>
      </c>
      <c r="B7" s="6" t="s">
        <v>10</v>
      </c>
      <c r="C7" s="7">
        <v>0</v>
      </c>
      <c r="D7" s="7">
        <v>0</v>
      </c>
      <c r="E7" s="7"/>
      <c r="F7" s="7">
        <v>0.5</v>
      </c>
      <c r="G7" s="3"/>
      <c r="H7" s="3"/>
    </row>
    <row r="8" spans="1:8" ht="15">
      <c r="A8" s="5">
        <v>5</v>
      </c>
      <c r="B8" s="6" t="s">
        <v>11</v>
      </c>
      <c r="C8" s="8">
        <v>34</v>
      </c>
      <c r="D8" s="8">
        <v>55</v>
      </c>
      <c r="E8" s="8">
        <f t="shared" si="0"/>
        <v>61.81818181818181</v>
      </c>
      <c r="F8" s="8">
        <f t="shared" si="1"/>
        <v>0.6181818181818182</v>
      </c>
      <c r="G8" s="3"/>
      <c r="H8" s="3"/>
    </row>
    <row r="9" spans="1:8" ht="31.5">
      <c r="A9" s="5">
        <v>6</v>
      </c>
      <c r="B9" s="6" t="s">
        <v>12</v>
      </c>
      <c r="C9" s="7">
        <v>6</v>
      </c>
      <c r="D9" s="7">
        <v>6</v>
      </c>
      <c r="E9" s="7">
        <f t="shared" si="0"/>
        <v>100</v>
      </c>
      <c r="F9" s="7">
        <f t="shared" si="1"/>
        <v>1</v>
      </c>
      <c r="G9" s="3"/>
      <c r="H9" s="3"/>
    </row>
    <row r="10" spans="1:8" ht="15">
      <c r="A10" s="5">
        <v>7</v>
      </c>
      <c r="B10" s="6" t="s">
        <v>13</v>
      </c>
      <c r="C10" s="7">
        <v>0</v>
      </c>
      <c r="D10" s="7">
        <v>0</v>
      </c>
      <c r="E10" s="7"/>
      <c r="F10" s="7">
        <v>0.5</v>
      </c>
      <c r="G10" s="3"/>
      <c r="H10" s="3"/>
    </row>
    <row r="11" spans="1:8" ht="31.5">
      <c r="A11" s="5">
        <v>8</v>
      </c>
      <c r="B11" s="6" t="s">
        <v>14</v>
      </c>
      <c r="C11" s="7">
        <v>2</v>
      </c>
      <c r="D11" s="7">
        <v>2</v>
      </c>
      <c r="E11" s="7">
        <f t="shared" si="0"/>
        <v>100</v>
      </c>
      <c r="F11" s="7">
        <f t="shared" si="1"/>
        <v>1</v>
      </c>
      <c r="G11" s="3"/>
      <c r="H11" s="3"/>
    </row>
    <row r="12" spans="1:8" ht="15">
      <c r="A12" s="5">
        <v>9</v>
      </c>
      <c r="B12" s="6" t="s">
        <v>15</v>
      </c>
      <c r="C12" s="7">
        <v>0</v>
      </c>
      <c r="D12" s="7">
        <v>0</v>
      </c>
      <c r="E12" s="7"/>
      <c r="F12" s="7">
        <v>0.5</v>
      </c>
      <c r="G12" s="3"/>
      <c r="H12" s="3"/>
    </row>
    <row r="13" spans="1:8" ht="15">
      <c r="A13" s="5">
        <v>10</v>
      </c>
      <c r="B13" s="6" t="s">
        <v>16</v>
      </c>
      <c r="C13" s="7">
        <v>0</v>
      </c>
      <c r="D13" s="7">
        <v>0</v>
      </c>
      <c r="E13" s="7"/>
      <c r="F13" s="7">
        <v>0.5</v>
      </c>
      <c r="G13" s="3"/>
      <c r="H13" s="3"/>
    </row>
    <row r="14" spans="1:8" ht="15">
      <c r="A14" s="5">
        <v>11</v>
      </c>
      <c r="B14" s="6" t="s">
        <v>17</v>
      </c>
      <c r="C14" s="7">
        <v>0</v>
      </c>
      <c r="D14" s="7">
        <v>0</v>
      </c>
      <c r="E14" s="7"/>
      <c r="F14" s="7">
        <v>0.5</v>
      </c>
      <c r="G14" s="3"/>
      <c r="H14" s="3"/>
    </row>
    <row r="15" spans="2:5" ht="15">
      <c r="B15" s="2"/>
      <c r="C15" s="3"/>
      <c r="D15" s="3"/>
      <c r="E15" s="3"/>
    </row>
    <row r="16" spans="2:5" ht="15">
      <c r="B16" s="21" t="s">
        <v>87</v>
      </c>
      <c r="C16" s="21"/>
      <c r="D16" s="3"/>
      <c r="E16" s="3"/>
    </row>
    <row r="17" spans="2:5" ht="15">
      <c r="B17" s="21"/>
      <c r="C17" s="21"/>
      <c r="D17" s="3"/>
      <c r="E17" s="3"/>
    </row>
    <row r="18" spans="2:5" ht="15">
      <c r="B18" s="21"/>
      <c r="C18" s="21"/>
      <c r="D18" s="3"/>
      <c r="E18" s="3"/>
    </row>
    <row r="19" spans="2:6" ht="34.5" customHeight="1">
      <c r="B19" s="21" t="s">
        <v>159</v>
      </c>
      <c r="C19" s="21"/>
      <c r="D19" s="21"/>
      <c r="E19" s="21"/>
      <c r="F19" s="21"/>
    </row>
    <row r="20" spans="2:5" ht="48" customHeight="1">
      <c r="B20" s="21" t="s">
        <v>160</v>
      </c>
      <c r="C20" s="21"/>
      <c r="D20" s="21"/>
      <c r="E20" s="21"/>
    </row>
    <row r="21" spans="2:5" ht="15">
      <c r="B21" s="2"/>
      <c r="C21" s="3"/>
      <c r="D21" s="3"/>
      <c r="E21" s="3"/>
    </row>
    <row r="22" spans="2:5" ht="15">
      <c r="B22" s="2"/>
      <c r="C22" s="3"/>
      <c r="D22" s="3"/>
      <c r="E22" s="3"/>
    </row>
    <row r="23" spans="2:5" ht="15">
      <c r="B23" s="2"/>
      <c r="C23" s="3"/>
      <c r="D23" s="3"/>
      <c r="E23" s="3"/>
    </row>
    <row r="24" spans="2:5" ht="15">
      <c r="B24" s="2"/>
      <c r="C24" s="3"/>
      <c r="D24" s="3"/>
      <c r="E24" s="3"/>
    </row>
  </sheetData>
  <mergeCells count="6">
    <mergeCell ref="B20:E20"/>
    <mergeCell ref="A1:F1"/>
    <mergeCell ref="B16:C16"/>
    <mergeCell ref="B17:C17"/>
    <mergeCell ref="B18:C18"/>
    <mergeCell ref="B19:F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90DEB-A1DC-4683-B4F6-320153BA3508}">
  <dimension ref="A1:F24"/>
  <sheetViews>
    <sheetView workbookViewId="0" topLeftCell="A1">
      <selection activeCell="K19" sqref="K19"/>
    </sheetView>
  </sheetViews>
  <sheetFormatPr defaultColWidth="9.140625" defaultRowHeight="15"/>
  <cols>
    <col min="1" max="1" width="7.28125" style="1" customWidth="1"/>
    <col min="2" max="2" width="34.421875" style="1" customWidth="1"/>
    <col min="3" max="3" width="19.00390625" style="1" customWidth="1"/>
    <col min="4" max="4" width="20.7109375" style="1" customWidth="1"/>
    <col min="5" max="5" width="13.421875" style="1" customWidth="1"/>
    <col min="6" max="16384" width="9.140625" style="1" customWidth="1"/>
  </cols>
  <sheetData>
    <row r="1" spans="1:6" ht="15">
      <c r="A1" s="20" t="s">
        <v>20</v>
      </c>
      <c r="B1" s="20"/>
      <c r="C1" s="20"/>
      <c r="D1" s="20"/>
      <c r="E1" s="20"/>
      <c r="F1" s="20"/>
    </row>
    <row r="2" spans="1:6" ht="15">
      <c r="A2" s="2"/>
      <c r="B2" s="2"/>
      <c r="C2" s="2"/>
      <c r="D2" s="2"/>
      <c r="E2" s="2"/>
      <c r="F2" s="2"/>
    </row>
    <row r="3" spans="1:6" ht="15">
      <c r="A3" s="4" t="s">
        <v>2</v>
      </c>
      <c r="B3" s="4" t="s">
        <v>1</v>
      </c>
      <c r="C3" s="4" t="s">
        <v>21</v>
      </c>
      <c r="D3" s="4" t="s">
        <v>22</v>
      </c>
      <c r="E3" s="4" t="s">
        <v>5</v>
      </c>
      <c r="F3" s="4" t="s">
        <v>6</v>
      </c>
    </row>
    <row r="4" spans="1:6" ht="15">
      <c r="A4" s="5">
        <v>1</v>
      </c>
      <c r="B4" s="6" t="s">
        <v>7</v>
      </c>
      <c r="C4" s="7">
        <v>52764</v>
      </c>
      <c r="D4" s="7">
        <v>7289506.3</v>
      </c>
      <c r="E4" s="7">
        <f>100*(C4/D4)</f>
        <v>0.7238350284435586</v>
      </c>
      <c r="F4" s="7">
        <f>1-(E4/8)</f>
        <v>0.9095206214445551</v>
      </c>
    </row>
    <row r="5" spans="1:6" ht="15">
      <c r="A5" s="5">
        <v>2</v>
      </c>
      <c r="B5" s="6" t="s">
        <v>8</v>
      </c>
      <c r="C5" s="7">
        <v>467975.85</v>
      </c>
      <c r="D5" s="7">
        <v>103978394.33</v>
      </c>
      <c r="E5" s="7">
        <f aca="true" t="shared" si="0" ref="E5:E14">100*(C5/D5)</f>
        <v>0.4500702795186162</v>
      </c>
      <c r="F5" s="7">
        <f aca="true" t="shared" si="1" ref="F5:F14">1-(E5/8)</f>
        <v>0.9437412150601729</v>
      </c>
    </row>
    <row r="6" spans="1:6" ht="15">
      <c r="A6" s="5">
        <v>3</v>
      </c>
      <c r="B6" s="6" t="s">
        <v>9</v>
      </c>
      <c r="C6" s="7">
        <v>241215739.46</v>
      </c>
      <c r="D6" s="7">
        <v>561976705.24</v>
      </c>
      <c r="E6" s="7">
        <f t="shared" si="0"/>
        <v>42.92272921828414</v>
      </c>
      <c r="F6" s="7">
        <v>0</v>
      </c>
    </row>
    <row r="7" spans="1:6" ht="15">
      <c r="A7" s="5">
        <v>4</v>
      </c>
      <c r="B7" s="6" t="s">
        <v>10</v>
      </c>
      <c r="C7" s="7">
        <v>228510.28</v>
      </c>
      <c r="D7" s="7">
        <f>106045436.84-3190111.21</f>
        <v>102855325.63000001</v>
      </c>
      <c r="E7" s="7">
        <f t="shared" si="0"/>
        <v>0.22216669734926195</v>
      </c>
      <c r="F7" s="7">
        <f t="shared" si="1"/>
        <v>0.9722291628313423</v>
      </c>
    </row>
    <row r="8" spans="1:6" ht="15">
      <c r="A8" s="5">
        <v>5</v>
      </c>
      <c r="B8" s="6" t="s">
        <v>11</v>
      </c>
      <c r="C8" s="7">
        <v>10323689.5</v>
      </c>
      <c r="D8" s="7">
        <v>1087609731.59</v>
      </c>
      <c r="E8" s="7">
        <f t="shared" si="0"/>
        <v>0.9492090039418439</v>
      </c>
      <c r="F8" s="7">
        <f t="shared" si="1"/>
        <v>0.8813488745072695</v>
      </c>
    </row>
    <row r="9" spans="1:6" ht="31.5">
      <c r="A9" s="5">
        <v>6</v>
      </c>
      <c r="B9" s="6" t="s">
        <v>12</v>
      </c>
      <c r="C9" s="7">
        <v>11539404.42</v>
      </c>
      <c r="D9" s="7">
        <v>121157145</v>
      </c>
      <c r="E9" s="7">
        <f t="shared" si="0"/>
        <v>9.524328441380819</v>
      </c>
      <c r="F9" s="7">
        <v>0</v>
      </c>
    </row>
    <row r="10" spans="1:6" ht="15">
      <c r="A10" s="5">
        <v>7</v>
      </c>
      <c r="B10" s="6" t="s">
        <v>13</v>
      </c>
      <c r="C10" s="7">
        <v>33116152.76</v>
      </c>
      <c r="D10" s="7">
        <v>1119983198.99</v>
      </c>
      <c r="E10" s="7">
        <f t="shared" si="0"/>
        <v>2.9568437088935013</v>
      </c>
      <c r="F10" s="7">
        <f t="shared" si="1"/>
        <v>0.6303945363883123</v>
      </c>
    </row>
    <row r="11" spans="1:6" ht="31.5">
      <c r="A11" s="5">
        <v>8</v>
      </c>
      <c r="B11" s="6" t="s">
        <v>14</v>
      </c>
      <c r="C11" s="7">
        <v>3714754.79</v>
      </c>
      <c r="D11" s="7">
        <v>21438896</v>
      </c>
      <c r="E11" s="7">
        <f t="shared" si="0"/>
        <v>17.327173889924183</v>
      </c>
      <c r="F11" s="7">
        <v>0</v>
      </c>
    </row>
    <row r="12" spans="1:6" ht="15">
      <c r="A12" s="5">
        <v>9</v>
      </c>
      <c r="B12" s="6" t="s">
        <v>15</v>
      </c>
      <c r="C12" s="7">
        <v>66930.88</v>
      </c>
      <c r="D12" s="7">
        <v>9184028.63</v>
      </c>
      <c r="E12" s="7">
        <f t="shared" si="0"/>
        <v>0.7287747316179697</v>
      </c>
      <c r="F12" s="7">
        <f t="shared" si="1"/>
        <v>0.9089031585477538</v>
      </c>
    </row>
    <row r="13" spans="1:6" ht="15">
      <c r="A13" s="5">
        <v>10</v>
      </c>
      <c r="B13" s="6" t="s">
        <v>16</v>
      </c>
      <c r="C13" s="7">
        <v>384746.71</v>
      </c>
      <c r="D13" s="7">
        <v>6856270</v>
      </c>
      <c r="E13" s="7">
        <f t="shared" si="0"/>
        <v>5.611603831237685</v>
      </c>
      <c r="F13" s="7">
        <f t="shared" si="1"/>
        <v>0.2985495210952894</v>
      </c>
    </row>
    <row r="14" spans="1:6" ht="15">
      <c r="A14" s="5">
        <v>11</v>
      </c>
      <c r="B14" s="6" t="s">
        <v>17</v>
      </c>
      <c r="C14" s="7">
        <v>239113.21</v>
      </c>
      <c r="D14" s="7">
        <v>21113204.5</v>
      </c>
      <c r="E14" s="7">
        <f t="shared" si="0"/>
        <v>1.1325292188592213</v>
      </c>
      <c r="F14" s="7">
        <f t="shared" si="1"/>
        <v>0.8584338476425973</v>
      </c>
    </row>
    <row r="15" spans="2:5" ht="15">
      <c r="B15" s="2"/>
      <c r="C15" s="3"/>
      <c r="D15" s="3"/>
      <c r="E15" s="3"/>
    </row>
    <row r="16" spans="2:5" ht="15">
      <c r="B16" s="2" t="s">
        <v>23</v>
      </c>
      <c r="C16" s="3"/>
      <c r="D16" s="3"/>
      <c r="E16" s="3"/>
    </row>
    <row r="17" spans="2:5" ht="15">
      <c r="B17" s="2" t="s">
        <v>24</v>
      </c>
      <c r="C17" s="3"/>
      <c r="D17" s="3"/>
      <c r="E17" s="3"/>
    </row>
    <row r="18" spans="2:5" ht="15">
      <c r="B18" s="2"/>
      <c r="C18" s="3"/>
      <c r="D18" s="3"/>
      <c r="E18" s="3"/>
    </row>
    <row r="19" spans="2:6" ht="94.5" customHeight="1">
      <c r="B19" s="21" t="s">
        <v>130</v>
      </c>
      <c r="C19" s="21"/>
      <c r="D19" s="21"/>
      <c r="E19" s="21"/>
      <c r="F19" s="21"/>
    </row>
    <row r="20" spans="2:6" ht="48.75" customHeight="1">
      <c r="B20" s="21" t="s">
        <v>131</v>
      </c>
      <c r="C20" s="21"/>
      <c r="D20" s="21"/>
      <c r="E20" s="21"/>
      <c r="F20" s="21"/>
    </row>
    <row r="21" spans="2:5" ht="15">
      <c r="B21" s="2"/>
      <c r="C21" s="3"/>
      <c r="D21" s="3"/>
      <c r="E21" s="3"/>
    </row>
    <row r="22" spans="2:5" ht="15">
      <c r="B22" s="2"/>
      <c r="C22" s="3"/>
      <c r="D22" s="3"/>
      <c r="E22" s="3"/>
    </row>
    <row r="23" spans="2:5" ht="15">
      <c r="B23" s="2"/>
      <c r="C23" s="3"/>
      <c r="D23" s="3"/>
      <c r="E23" s="3"/>
    </row>
    <row r="24" spans="2:5" ht="15">
      <c r="B24" s="2"/>
      <c r="C24" s="3"/>
      <c r="D24" s="3"/>
      <c r="E24" s="3"/>
    </row>
  </sheetData>
  <mergeCells count="3">
    <mergeCell ref="A1:F1"/>
    <mergeCell ref="B19:F19"/>
    <mergeCell ref="B20:F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99176-6435-4DED-B09D-22AE06E9B99F}">
  <dimension ref="A1:H24"/>
  <sheetViews>
    <sheetView workbookViewId="0" topLeftCell="A1">
      <selection activeCell="K19" sqref="K19"/>
    </sheetView>
  </sheetViews>
  <sheetFormatPr defaultColWidth="9.140625" defaultRowHeight="15"/>
  <cols>
    <col min="1" max="1" width="7.28125" style="1" customWidth="1"/>
    <col min="2" max="2" width="34.421875" style="1" customWidth="1"/>
    <col min="3" max="4" width="20.7109375" style="1" customWidth="1"/>
    <col min="5" max="5" width="13.421875" style="1" customWidth="1"/>
    <col min="6" max="16384" width="9.140625" style="1" customWidth="1"/>
  </cols>
  <sheetData>
    <row r="1" spans="1:6" ht="49.5" customHeight="1">
      <c r="A1" s="20" t="s">
        <v>89</v>
      </c>
      <c r="B1" s="20"/>
      <c r="C1" s="20"/>
      <c r="D1" s="20"/>
      <c r="E1" s="20"/>
      <c r="F1" s="20"/>
    </row>
    <row r="2" spans="1:6" ht="15">
      <c r="A2" s="2"/>
      <c r="B2" s="2"/>
      <c r="C2" s="2"/>
      <c r="D2" s="2"/>
      <c r="E2" s="2"/>
      <c r="F2" s="2"/>
    </row>
    <row r="3" spans="1:6" ht="15">
      <c r="A3" s="4" t="s">
        <v>2</v>
      </c>
      <c r="B3" s="4" t="s">
        <v>1</v>
      </c>
      <c r="C3" s="4" t="s">
        <v>21</v>
      </c>
      <c r="D3" s="4" t="s">
        <v>22</v>
      </c>
      <c r="E3" s="4" t="s">
        <v>5</v>
      </c>
      <c r="F3" s="4" t="s">
        <v>6</v>
      </c>
    </row>
    <row r="4" spans="1:8" ht="15">
      <c r="A4" s="5">
        <v>1</v>
      </c>
      <c r="B4" s="6" t="s">
        <v>7</v>
      </c>
      <c r="C4" s="7">
        <v>0</v>
      </c>
      <c r="D4" s="7">
        <v>0</v>
      </c>
      <c r="E4" s="7"/>
      <c r="F4" s="7">
        <v>0.5</v>
      </c>
      <c r="G4" s="3"/>
      <c r="H4" s="3"/>
    </row>
    <row r="5" spans="1:8" ht="15">
      <c r="A5" s="5">
        <v>2</v>
      </c>
      <c r="B5" s="6" t="s">
        <v>8</v>
      </c>
      <c r="C5" s="7">
        <v>493300</v>
      </c>
      <c r="D5" s="7">
        <v>2591494.28</v>
      </c>
      <c r="E5" s="7">
        <f aca="true" t="shared" si="0" ref="E5:E12">100*(C5/D5)</f>
        <v>19.035349751958552</v>
      </c>
      <c r="F5" s="7">
        <v>0</v>
      </c>
      <c r="G5" s="3"/>
      <c r="H5" s="3"/>
    </row>
    <row r="6" spans="1:8" ht="15">
      <c r="A6" s="5">
        <v>3</v>
      </c>
      <c r="B6" s="6" t="s">
        <v>9</v>
      </c>
      <c r="C6" s="7">
        <v>3323676</v>
      </c>
      <c r="D6" s="7">
        <v>29679099.51</v>
      </c>
      <c r="E6" s="7">
        <f t="shared" si="0"/>
        <v>11.198709040616711</v>
      </c>
      <c r="F6" s="7">
        <v>0</v>
      </c>
      <c r="G6" s="3"/>
      <c r="H6" s="3"/>
    </row>
    <row r="7" spans="1:8" ht="15">
      <c r="A7" s="5">
        <v>4</v>
      </c>
      <c r="B7" s="6" t="s">
        <v>10</v>
      </c>
      <c r="C7" s="7">
        <v>8393432</v>
      </c>
      <c r="D7" s="7">
        <v>161012348.57</v>
      </c>
      <c r="E7" s="7">
        <f t="shared" si="0"/>
        <v>5.21291197510293</v>
      </c>
      <c r="F7" s="7">
        <v>0</v>
      </c>
      <c r="G7" s="3"/>
      <c r="H7" s="3"/>
    </row>
    <row r="8" spans="1:8" ht="15">
      <c r="A8" s="5">
        <v>5</v>
      </c>
      <c r="B8" s="6" t="s">
        <v>11</v>
      </c>
      <c r="C8" s="7">
        <v>108052691</v>
      </c>
      <c r="D8" s="7">
        <v>2606639876.09</v>
      </c>
      <c r="E8" s="7">
        <f t="shared" si="0"/>
        <v>4.14528650432835</v>
      </c>
      <c r="F8" s="7">
        <v>0</v>
      </c>
      <c r="G8" s="3"/>
      <c r="H8" s="3"/>
    </row>
    <row r="9" spans="1:8" ht="31.5">
      <c r="A9" s="5">
        <v>6</v>
      </c>
      <c r="B9" s="6" t="s">
        <v>12</v>
      </c>
      <c r="C9" s="7">
        <v>8026876</v>
      </c>
      <c r="D9" s="7">
        <v>250042636.62</v>
      </c>
      <c r="E9" s="7">
        <f t="shared" si="0"/>
        <v>3.21020291119341</v>
      </c>
      <c r="F9" s="7">
        <v>0</v>
      </c>
      <c r="G9" s="3"/>
      <c r="H9" s="3"/>
    </row>
    <row r="10" spans="1:8" ht="15">
      <c r="A10" s="5">
        <v>7</v>
      </c>
      <c r="B10" s="6" t="s">
        <v>13</v>
      </c>
      <c r="C10" s="7">
        <v>0</v>
      </c>
      <c r="D10" s="7">
        <v>0</v>
      </c>
      <c r="E10" s="7"/>
      <c r="F10" s="7">
        <v>0.5</v>
      </c>
      <c r="G10" s="3"/>
      <c r="H10" s="3"/>
    </row>
    <row r="11" spans="1:8" ht="31.5">
      <c r="A11" s="5">
        <v>8</v>
      </c>
      <c r="B11" s="6" t="s">
        <v>14</v>
      </c>
      <c r="C11" s="8">
        <v>51894442</v>
      </c>
      <c r="D11" s="8">
        <v>89467514.79</v>
      </c>
      <c r="E11" s="7">
        <f t="shared" si="0"/>
        <v>58.00366995976999</v>
      </c>
      <c r="F11" s="7">
        <v>0</v>
      </c>
      <c r="G11" s="3"/>
      <c r="H11" s="3"/>
    </row>
    <row r="12" spans="1:8" ht="15">
      <c r="A12" s="5">
        <v>9</v>
      </c>
      <c r="B12" s="6" t="s">
        <v>15</v>
      </c>
      <c r="C12" s="8">
        <v>1121761</v>
      </c>
      <c r="D12" s="8">
        <v>14266066.46</v>
      </c>
      <c r="E12" s="7">
        <f t="shared" si="0"/>
        <v>7.863141554437984</v>
      </c>
      <c r="F12" s="7">
        <v>0</v>
      </c>
      <c r="G12" s="3"/>
      <c r="H12" s="3"/>
    </row>
    <row r="13" spans="1:8" ht="15">
      <c r="A13" s="5">
        <v>10</v>
      </c>
      <c r="B13" s="6" t="s">
        <v>16</v>
      </c>
      <c r="C13" s="8">
        <v>0</v>
      </c>
      <c r="D13" s="8">
        <v>0</v>
      </c>
      <c r="E13" s="7"/>
      <c r="F13" s="7">
        <v>0.5</v>
      </c>
      <c r="G13" s="3"/>
      <c r="H13" s="3"/>
    </row>
    <row r="14" spans="1:8" ht="15">
      <c r="A14" s="5">
        <v>11</v>
      </c>
      <c r="B14" s="6" t="s">
        <v>17</v>
      </c>
      <c r="C14" s="8">
        <v>0</v>
      </c>
      <c r="D14" s="8">
        <v>0</v>
      </c>
      <c r="E14" s="7"/>
      <c r="F14" s="7">
        <v>0.5</v>
      </c>
      <c r="G14" s="3"/>
      <c r="H14" s="3"/>
    </row>
    <row r="15" spans="2:5" ht="15">
      <c r="B15" s="2"/>
      <c r="C15" s="3"/>
      <c r="D15" s="3"/>
      <c r="E15" s="3"/>
    </row>
    <row r="16" spans="2:5" ht="15">
      <c r="B16" s="21" t="s">
        <v>47</v>
      </c>
      <c r="C16" s="21"/>
      <c r="D16" s="3"/>
      <c r="E16" s="3"/>
    </row>
    <row r="17" spans="2:5" ht="15">
      <c r="B17" s="21" t="s">
        <v>48</v>
      </c>
      <c r="C17" s="21"/>
      <c r="D17" s="3"/>
      <c r="E17" s="3"/>
    </row>
    <row r="18" spans="2:5" ht="15">
      <c r="B18" s="21"/>
      <c r="C18" s="21"/>
      <c r="D18" s="3"/>
      <c r="E18" s="3"/>
    </row>
    <row r="19" spans="2:5" ht="15">
      <c r="B19" s="21"/>
      <c r="C19" s="21"/>
      <c r="D19" s="3"/>
      <c r="E19" s="3"/>
    </row>
    <row r="20" spans="2:6" ht="36.75" customHeight="1">
      <c r="B20" s="21" t="s">
        <v>161</v>
      </c>
      <c r="C20" s="21"/>
      <c r="D20" s="21"/>
      <c r="E20" s="21"/>
      <c r="F20" s="21"/>
    </row>
    <row r="21" spans="2:5" ht="49.5" customHeight="1">
      <c r="B21" s="21" t="s">
        <v>162</v>
      </c>
      <c r="C21" s="21"/>
      <c r="D21" s="21"/>
      <c r="E21" s="21"/>
    </row>
    <row r="22" spans="2:5" ht="15">
      <c r="B22" s="2"/>
      <c r="C22" s="3"/>
      <c r="D22" s="3"/>
      <c r="E22" s="3"/>
    </row>
    <row r="23" spans="2:5" ht="15">
      <c r="B23" s="2"/>
      <c r="C23" s="3"/>
      <c r="D23" s="3"/>
      <c r="E23" s="3"/>
    </row>
    <row r="24" spans="2:5" ht="15">
      <c r="B24" s="2"/>
      <c r="C24" s="3"/>
      <c r="D24" s="3"/>
      <c r="E24" s="3"/>
    </row>
  </sheetData>
  <mergeCells count="7">
    <mergeCell ref="B20:F20"/>
    <mergeCell ref="B21:E21"/>
    <mergeCell ref="A1:F1"/>
    <mergeCell ref="B16:C16"/>
    <mergeCell ref="B17:C17"/>
    <mergeCell ref="B18:C18"/>
    <mergeCell ref="B19:C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B9F32-664C-4A42-818F-6604ADA14147}">
  <dimension ref="A1:I24"/>
  <sheetViews>
    <sheetView workbookViewId="0" topLeftCell="A1">
      <selection activeCell="K19" sqref="K19"/>
    </sheetView>
  </sheetViews>
  <sheetFormatPr defaultColWidth="9.140625" defaultRowHeight="15"/>
  <cols>
    <col min="1" max="1" width="7.28125" style="1" customWidth="1"/>
    <col min="2" max="2" width="34.421875" style="1" customWidth="1"/>
    <col min="3" max="5" width="20.7109375" style="1" customWidth="1"/>
    <col min="6" max="6" width="13.421875" style="1" customWidth="1"/>
    <col min="7" max="16384" width="9.140625" style="1" customWidth="1"/>
  </cols>
  <sheetData>
    <row r="1" spans="1:7" ht="49.5" customHeight="1">
      <c r="A1" s="20" t="s">
        <v>91</v>
      </c>
      <c r="B1" s="20"/>
      <c r="C1" s="20"/>
      <c r="D1" s="20"/>
      <c r="E1" s="20"/>
      <c r="F1" s="20"/>
      <c r="G1" s="20"/>
    </row>
    <row r="2" spans="1:7" ht="15">
      <c r="A2" s="2"/>
      <c r="B2" s="2"/>
      <c r="C2" s="2"/>
      <c r="D2" s="2"/>
      <c r="E2" s="2"/>
      <c r="F2" s="2"/>
      <c r="G2" s="2"/>
    </row>
    <row r="3" spans="1:7" ht="15">
      <c r="A3" s="4" t="s">
        <v>2</v>
      </c>
      <c r="B3" s="4" t="s">
        <v>1</v>
      </c>
      <c r="C3" s="4" t="s">
        <v>90</v>
      </c>
      <c r="D3" s="4" t="s">
        <v>92</v>
      </c>
      <c r="E3" s="4" t="s">
        <v>93</v>
      </c>
      <c r="F3" s="4" t="s">
        <v>5</v>
      </c>
      <c r="G3" s="4" t="s">
        <v>6</v>
      </c>
    </row>
    <row r="4" spans="1:9" ht="15">
      <c r="A4" s="5">
        <v>1</v>
      </c>
      <c r="B4" s="6" t="s">
        <v>7</v>
      </c>
      <c r="C4" s="7">
        <v>0</v>
      </c>
      <c r="D4" s="7">
        <v>0</v>
      </c>
      <c r="E4" s="7">
        <v>0</v>
      </c>
      <c r="F4" s="7"/>
      <c r="G4" s="7">
        <v>0.5</v>
      </c>
      <c r="H4" s="3"/>
      <c r="I4" s="3"/>
    </row>
    <row r="5" spans="1:9" ht="15">
      <c r="A5" s="5">
        <v>2</v>
      </c>
      <c r="B5" s="6" t="s">
        <v>8</v>
      </c>
      <c r="C5" s="7">
        <v>0</v>
      </c>
      <c r="D5" s="7">
        <v>0</v>
      </c>
      <c r="E5" s="7">
        <v>0</v>
      </c>
      <c r="F5" s="7"/>
      <c r="G5" s="7">
        <v>0.5</v>
      </c>
      <c r="H5" s="3"/>
      <c r="I5" s="3"/>
    </row>
    <row r="6" spans="1:9" ht="15">
      <c r="A6" s="5">
        <v>3</v>
      </c>
      <c r="B6" s="6" t="s">
        <v>9</v>
      </c>
      <c r="C6" s="7">
        <v>1</v>
      </c>
      <c r="D6" s="7">
        <v>0</v>
      </c>
      <c r="E6" s="7">
        <v>1</v>
      </c>
      <c r="F6" s="7">
        <f aca="true" t="shared" si="0" ref="F6:F12">100*((C6+0.5*D6)/E6)</f>
        <v>100</v>
      </c>
      <c r="G6" s="7">
        <f aca="true" t="shared" si="1" ref="G6:G12">F6/100</f>
        <v>1</v>
      </c>
      <c r="H6" s="3"/>
      <c r="I6" s="3"/>
    </row>
    <row r="7" spans="1:9" ht="15">
      <c r="A7" s="5">
        <v>4</v>
      </c>
      <c r="B7" s="6" t="s">
        <v>10</v>
      </c>
      <c r="C7" s="7">
        <v>1</v>
      </c>
      <c r="D7" s="7">
        <v>0</v>
      </c>
      <c r="E7" s="7">
        <v>1</v>
      </c>
      <c r="F7" s="7">
        <f t="shared" si="0"/>
        <v>100</v>
      </c>
      <c r="G7" s="7">
        <f t="shared" si="1"/>
        <v>1</v>
      </c>
      <c r="H7" s="3"/>
      <c r="I7" s="3"/>
    </row>
    <row r="8" spans="1:9" ht="15">
      <c r="A8" s="5">
        <v>5</v>
      </c>
      <c r="B8" s="6" t="s">
        <v>11</v>
      </c>
      <c r="C8" s="7">
        <v>18</v>
      </c>
      <c r="D8" s="7">
        <v>0</v>
      </c>
      <c r="E8" s="7">
        <v>18</v>
      </c>
      <c r="F8" s="7">
        <f t="shared" si="0"/>
        <v>100</v>
      </c>
      <c r="G8" s="7">
        <f t="shared" si="1"/>
        <v>1</v>
      </c>
      <c r="H8" s="3"/>
      <c r="I8" s="3"/>
    </row>
    <row r="9" spans="1:9" ht="31.5">
      <c r="A9" s="5">
        <v>6</v>
      </c>
      <c r="B9" s="6" t="s">
        <v>12</v>
      </c>
      <c r="C9" s="7">
        <v>3</v>
      </c>
      <c r="D9" s="7">
        <v>0</v>
      </c>
      <c r="E9" s="7">
        <v>3</v>
      </c>
      <c r="F9" s="7">
        <f t="shared" si="0"/>
        <v>100</v>
      </c>
      <c r="G9" s="7">
        <f t="shared" si="1"/>
        <v>1</v>
      </c>
      <c r="H9" s="3"/>
      <c r="I9" s="3"/>
    </row>
    <row r="10" spans="1:9" ht="15">
      <c r="A10" s="5">
        <v>7</v>
      </c>
      <c r="B10" s="6" t="s">
        <v>13</v>
      </c>
      <c r="C10" s="7">
        <v>0</v>
      </c>
      <c r="D10" s="7">
        <v>0</v>
      </c>
      <c r="E10" s="7">
        <v>0</v>
      </c>
      <c r="F10" s="7"/>
      <c r="G10" s="7">
        <v>0.5</v>
      </c>
      <c r="H10" s="3"/>
      <c r="I10" s="3"/>
    </row>
    <row r="11" spans="1:9" ht="31.5">
      <c r="A11" s="5">
        <v>8</v>
      </c>
      <c r="B11" s="6" t="s">
        <v>14</v>
      </c>
      <c r="C11" s="7">
        <v>4</v>
      </c>
      <c r="D11" s="7">
        <v>0</v>
      </c>
      <c r="E11" s="7">
        <v>4</v>
      </c>
      <c r="F11" s="7">
        <f t="shared" si="0"/>
        <v>100</v>
      </c>
      <c r="G11" s="7">
        <f t="shared" si="1"/>
        <v>1</v>
      </c>
      <c r="H11" s="3"/>
      <c r="I11" s="3"/>
    </row>
    <row r="12" spans="1:9" ht="15">
      <c r="A12" s="5">
        <v>9</v>
      </c>
      <c r="B12" s="6" t="s">
        <v>15</v>
      </c>
      <c r="C12" s="7">
        <v>1</v>
      </c>
      <c r="D12" s="7">
        <v>0</v>
      </c>
      <c r="E12" s="7">
        <v>1</v>
      </c>
      <c r="F12" s="7">
        <f t="shared" si="0"/>
        <v>100</v>
      </c>
      <c r="G12" s="7">
        <f t="shared" si="1"/>
        <v>1</v>
      </c>
      <c r="H12" s="3"/>
      <c r="I12" s="3"/>
    </row>
    <row r="13" spans="1:9" ht="15">
      <c r="A13" s="5">
        <v>10</v>
      </c>
      <c r="B13" s="6" t="s">
        <v>16</v>
      </c>
      <c r="C13" s="7">
        <v>0</v>
      </c>
      <c r="D13" s="7">
        <v>0</v>
      </c>
      <c r="E13" s="7">
        <v>0</v>
      </c>
      <c r="F13" s="7"/>
      <c r="G13" s="7">
        <v>0.5</v>
      </c>
      <c r="H13" s="3"/>
      <c r="I13" s="3"/>
    </row>
    <row r="14" spans="1:9" ht="15">
      <c r="A14" s="5">
        <v>11</v>
      </c>
      <c r="B14" s="6" t="s">
        <v>17</v>
      </c>
      <c r="C14" s="7">
        <v>0</v>
      </c>
      <c r="D14" s="7">
        <v>0</v>
      </c>
      <c r="E14" s="7">
        <v>0</v>
      </c>
      <c r="F14" s="7"/>
      <c r="G14" s="7">
        <v>0.5</v>
      </c>
      <c r="H14" s="3"/>
      <c r="I14" s="3"/>
    </row>
    <row r="15" spans="2:6" ht="15">
      <c r="B15" s="2"/>
      <c r="C15" s="3"/>
      <c r="D15" s="3"/>
      <c r="E15" s="3"/>
      <c r="F15" s="3"/>
    </row>
    <row r="16" spans="2:6" ht="15">
      <c r="B16" s="21" t="s">
        <v>87</v>
      </c>
      <c r="C16" s="21"/>
      <c r="D16" s="3"/>
      <c r="E16" s="3"/>
      <c r="F16" s="3"/>
    </row>
    <row r="17" spans="2:6" ht="15">
      <c r="B17" s="21"/>
      <c r="C17" s="21"/>
      <c r="D17" s="3"/>
      <c r="E17" s="3"/>
      <c r="F17" s="3"/>
    </row>
    <row r="18" spans="2:6" ht="15">
      <c r="B18" s="21"/>
      <c r="C18" s="21"/>
      <c r="D18" s="3"/>
      <c r="E18" s="3"/>
      <c r="F18" s="3"/>
    </row>
    <row r="19" spans="2:7" ht="33.75" customHeight="1">
      <c r="B19" s="21" t="s">
        <v>163</v>
      </c>
      <c r="C19" s="21"/>
      <c r="D19" s="21"/>
      <c r="E19" s="21"/>
      <c r="F19" s="21"/>
      <c r="G19" s="21"/>
    </row>
    <row r="20" spans="2:7" ht="43.5" customHeight="1">
      <c r="B20" s="21" t="s">
        <v>164</v>
      </c>
      <c r="C20" s="21"/>
      <c r="D20" s="21"/>
      <c r="E20" s="21"/>
      <c r="F20" s="21"/>
      <c r="G20" s="21"/>
    </row>
    <row r="21" spans="2:7" ht="43.5" customHeight="1">
      <c r="B21" s="21" t="s">
        <v>165</v>
      </c>
      <c r="C21" s="21"/>
      <c r="D21" s="21"/>
      <c r="E21" s="21"/>
      <c r="F21" s="21"/>
      <c r="G21" s="21"/>
    </row>
    <row r="22" spans="2:7" ht="15">
      <c r="B22" s="21"/>
      <c r="C22" s="21"/>
      <c r="D22" s="21"/>
      <c r="E22" s="21"/>
      <c r="F22" s="21"/>
      <c r="G22" s="21"/>
    </row>
    <row r="23" spans="2:6" ht="15">
      <c r="B23" s="2"/>
      <c r="C23" s="3"/>
      <c r="D23" s="3"/>
      <c r="E23" s="3"/>
      <c r="F23" s="3"/>
    </row>
    <row r="24" spans="2:6" ht="15">
      <c r="B24" s="2"/>
      <c r="C24" s="3"/>
      <c r="D24" s="3"/>
      <c r="E24" s="3"/>
      <c r="F24" s="3"/>
    </row>
  </sheetData>
  <mergeCells count="8">
    <mergeCell ref="B20:G20"/>
    <mergeCell ref="B21:G21"/>
    <mergeCell ref="B22:G22"/>
    <mergeCell ref="A1:G1"/>
    <mergeCell ref="B16:C16"/>
    <mergeCell ref="B17:C17"/>
    <mergeCell ref="B18:C18"/>
    <mergeCell ref="B19:G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FD55B-4A9D-4CEE-B8F2-1554E11D0443}">
  <dimension ref="A1:J24"/>
  <sheetViews>
    <sheetView workbookViewId="0" topLeftCell="A1">
      <selection activeCell="K19" sqref="K19"/>
    </sheetView>
  </sheetViews>
  <sheetFormatPr defaultColWidth="9.140625" defaultRowHeight="15"/>
  <cols>
    <col min="1" max="1" width="7.28125" style="1" customWidth="1"/>
    <col min="2" max="2" width="34.421875" style="1" customWidth="1"/>
    <col min="3" max="6" width="20.7109375" style="1" customWidth="1"/>
    <col min="7" max="7" width="13.421875" style="1" customWidth="1"/>
    <col min="8" max="16384" width="9.140625" style="1" customWidth="1"/>
  </cols>
  <sheetData>
    <row r="1" spans="1:8" ht="49.5" customHeight="1">
      <c r="A1" s="20" t="s">
        <v>94</v>
      </c>
      <c r="B1" s="20"/>
      <c r="C1" s="20"/>
      <c r="D1" s="20"/>
      <c r="E1" s="20"/>
      <c r="F1" s="20"/>
      <c r="G1" s="20"/>
      <c r="H1" s="20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15">
      <c r="A3" s="4" t="s">
        <v>2</v>
      </c>
      <c r="B3" s="4" t="s">
        <v>1</v>
      </c>
      <c r="C3" s="4" t="s">
        <v>95</v>
      </c>
      <c r="D3" s="4" t="s">
        <v>96</v>
      </c>
      <c r="E3" s="4" t="s">
        <v>97</v>
      </c>
      <c r="F3" s="4" t="s">
        <v>98</v>
      </c>
      <c r="G3" s="4" t="s">
        <v>5</v>
      </c>
      <c r="H3" s="4" t="s">
        <v>6</v>
      </c>
    </row>
    <row r="4" spans="1:10" ht="15">
      <c r="A4" s="5">
        <v>1</v>
      </c>
      <c r="B4" s="6" t="s">
        <v>7</v>
      </c>
      <c r="C4" s="7">
        <v>1</v>
      </c>
      <c r="D4" s="7">
        <v>1</v>
      </c>
      <c r="E4" s="7">
        <v>0</v>
      </c>
      <c r="F4" s="7">
        <v>0</v>
      </c>
      <c r="G4" s="7">
        <f>(C4+D4+E4+F4)/4</f>
        <v>0.5</v>
      </c>
      <c r="H4" s="7">
        <f>G4</f>
        <v>0.5</v>
      </c>
      <c r="I4" s="3"/>
      <c r="J4" s="3"/>
    </row>
    <row r="5" spans="1:10" ht="15">
      <c r="A5" s="5">
        <v>2</v>
      </c>
      <c r="B5" s="6" t="s">
        <v>8</v>
      </c>
      <c r="C5" s="7">
        <v>1</v>
      </c>
      <c r="D5" s="7">
        <v>1</v>
      </c>
      <c r="E5" s="7">
        <v>1</v>
      </c>
      <c r="F5" s="7">
        <v>1</v>
      </c>
      <c r="G5" s="7">
        <f aca="true" t="shared" si="0" ref="G5:G14">(C5+D5+E5+F5)/4</f>
        <v>1</v>
      </c>
      <c r="H5" s="7">
        <f aca="true" t="shared" si="1" ref="H5:H14">G5</f>
        <v>1</v>
      </c>
      <c r="I5" s="3"/>
      <c r="J5" s="3"/>
    </row>
    <row r="6" spans="1:10" ht="15">
      <c r="A6" s="5">
        <v>3</v>
      </c>
      <c r="B6" s="6" t="s">
        <v>9</v>
      </c>
      <c r="C6" s="7">
        <v>1</v>
      </c>
      <c r="D6" s="7">
        <v>1</v>
      </c>
      <c r="E6" s="7">
        <v>0</v>
      </c>
      <c r="F6" s="7">
        <v>0</v>
      </c>
      <c r="G6" s="7">
        <f t="shared" si="0"/>
        <v>0.5</v>
      </c>
      <c r="H6" s="7">
        <f t="shared" si="1"/>
        <v>0.5</v>
      </c>
      <c r="I6" s="3"/>
      <c r="J6" s="3"/>
    </row>
    <row r="7" spans="1:10" ht="15">
      <c r="A7" s="5">
        <v>4</v>
      </c>
      <c r="B7" s="6" t="s">
        <v>10</v>
      </c>
      <c r="C7" s="7">
        <v>1</v>
      </c>
      <c r="D7" s="7">
        <v>1</v>
      </c>
      <c r="E7" s="7">
        <v>1</v>
      </c>
      <c r="F7" s="7">
        <v>0</v>
      </c>
      <c r="G7" s="7">
        <f t="shared" si="0"/>
        <v>0.75</v>
      </c>
      <c r="H7" s="7">
        <f t="shared" si="1"/>
        <v>0.75</v>
      </c>
      <c r="I7" s="3"/>
      <c r="J7" s="3"/>
    </row>
    <row r="8" spans="1:10" ht="15">
      <c r="A8" s="5">
        <v>5</v>
      </c>
      <c r="B8" s="6" t="s">
        <v>11</v>
      </c>
      <c r="C8" s="7">
        <v>1</v>
      </c>
      <c r="D8" s="7">
        <v>1</v>
      </c>
      <c r="E8" s="7">
        <v>1</v>
      </c>
      <c r="F8" s="7">
        <v>1</v>
      </c>
      <c r="G8" s="7">
        <f t="shared" si="0"/>
        <v>1</v>
      </c>
      <c r="H8" s="7">
        <f t="shared" si="1"/>
        <v>1</v>
      </c>
      <c r="I8" s="3"/>
      <c r="J8" s="3"/>
    </row>
    <row r="9" spans="1:10" ht="31.5">
      <c r="A9" s="5">
        <v>6</v>
      </c>
      <c r="B9" s="6" t="s">
        <v>12</v>
      </c>
      <c r="C9" s="7">
        <v>1</v>
      </c>
      <c r="D9" s="7">
        <v>1</v>
      </c>
      <c r="E9" s="7">
        <v>1</v>
      </c>
      <c r="F9" s="7">
        <v>1</v>
      </c>
      <c r="G9" s="7">
        <f t="shared" si="0"/>
        <v>1</v>
      </c>
      <c r="H9" s="7">
        <f t="shared" si="1"/>
        <v>1</v>
      </c>
      <c r="I9" s="3"/>
      <c r="J9" s="3"/>
    </row>
    <row r="10" spans="1:10" ht="15">
      <c r="A10" s="5">
        <v>7</v>
      </c>
      <c r="B10" s="6" t="s">
        <v>13</v>
      </c>
      <c r="C10" s="8">
        <v>1</v>
      </c>
      <c r="D10" s="8">
        <v>1</v>
      </c>
      <c r="E10" s="8">
        <v>1</v>
      </c>
      <c r="F10" s="8">
        <v>1</v>
      </c>
      <c r="G10" s="7">
        <f t="shared" si="0"/>
        <v>1</v>
      </c>
      <c r="H10" s="7">
        <f t="shared" si="1"/>
        <v>1</v>
      </c>
      <c r="I10" s="3"/>
      <c r="J10" s="3"/>
    </row>
    <row r="11" spans="1:10" ht="31.5">
      <c r="A11" s="5">
        <v>8</v>
      </c>
      <c r="B11" s="6" t="s">
        <v>14</v>
      </c>
      <c r="C11" s="7">
        <v>1</v>
      </c>
      <c r="D11" s="7">
        <v>1</v>
      </c>
      <c r="E11" s="7">
        <v>1</v>
      </c>
      <c r="F11" s="7">
        <v>1</v>
      </c>
      <c r="G11" s="7">
        <f t="shared" si="0"/>
        <v>1</v>
      </c>
      <c r="H11" s="7">
        <f t="shared" si="1"/>
        <v>1</v>
      </c>
      <c r="I11" s="3"/>
      <c r="J11" s="3"/>
    </row>
    <row r="12" spans="1:10" ht="15">
      <c r="A12" s="5">
        <v>9</v>
      </c>
      <c r="B12" s="6" t="s">
        <v>15</v>
      </c>
      <c r="C12" s="7">
        <v>1</v>
      </c>
      <c r="D12" s="7">
        <v>1</v>
      </c>
      <c r="E12" s="7">
        <v>0</v>
      </c>
      <c r="F12" s="7">
        <v>0</v>
      </c>
      <c r="G12" s="7">
        <f t="shared" si="0"/>
        <v>0.5</v>
      </c>
      <c r="H12" s="7">
        <f t="shared" si="1"/>
        <v>0.5</v>
      </c>
      <c r="I12" s="3"/>
      <c r="J12" s="3"/>
    </row>
    <row r="13" spans="1:10" ht="15">
      <c r="A13" s="5">
        <v>10</v>
      </c>
      <c r="B13" s="6" t="s">
        <v>16</v>
      </c>
      <c r="C13" s="7">
        <v>1</v>
      </c>
      <c r="D13" s="7">
        <v>1</v>
      </c>
      <c r="E13" s="7">
        <v>1</v>
      </c>
      <c r="F13" s="7">
        <v>1</v>
      </c>
      <c r="G13" s="7">
        <f t="shared" si="0"/>
        <v>1</v>
      </c>
      <c r="H13" s="7">
        <f t="shared" si="1"/>
        <v>1</v>
      </c>
      <c r="I13" s="3"/>
      <c r="J13" s="3"/>
    </row>
    <row r="14" spans="1:10" ht="15">
      <c r="A14" s="5">
        <v>11</v>
      </c>
      <c r="B14" s="6" t="s">
        <v>17</v>
      </c>
      <c r="C14" s="7">
        <v>0</v>
      </c>
      <c r="D14" s="7">
        <v>0</v>
      </c>
      <c r="E14" s="7">
        <v>0</v>
      </c>
      <c r="F14" s="7">
        <v>0</v>
      </c>
      <c r="G14" s="7">
        <f t="shared" si="0"/>
        <v>0</v>
      </c>
      <c r="H14" s="7">
        <f t="shared" si="1"/>
        <v>0</v>
      </c>
      <c r="I14" s="3"/>
      <c r="J14" s="3"/>
    </row>
    <row r="15" spans="2:7" ht="15">
      <c r="B15" s="2"/>
      <c r="C15" s="3"/>
      <c r="D15" s="3"/>
      <c r="E15" s="3"/>
      <c r="F15" s="3"/>
      <c r="G15" s="3"/>
    </row>
    <row r="16" spans="2:7" ht="15">
      <c r="B16" s="21" t="s">
        <v>99</v>
      </c>
      <c r="C16" s="21"/>
      <c r="D16" s="3"/>
      <c r="E16" s="3"/>
      <c r="F16" s="3"/>
      <c r="G16" s="3"/>
    </row>
    <row r="17" spans="2:7" ht="15">
      <c r="B17" s="21"/>
      <c r="C17" s="21"/>
      <c r="D17" s="3"/>
      <c r="E17" s="3"/>
      <c r="F17" s="3"/>
      <c r="G17" s="3"/>
    </row>
    <row r="18" spans="2:7" ht="15">
      <c r="B18" s="21"/>
      <c r="C18" s="21"/>
      <c r="D18" s="3"/>
      <c r="E18" s="3"/>
      <c r="F18" s="3"/>
      <c r="G18" s="3"/>
    </row>
    <row r="19" spans="2:8" ht="120" customHeight="1">
      <c r="B19" s="21" t="s">
        <v>166</v>
      </c>
      <c r="C19" s="21"/>
      <c r="D19" s="21"/>
      <c r="E19" s="21"/>
      <c r="F19" s="21"/>
      <c r="G19" s="21"/>
      <c r="H19" s="21"/>
    </row>
    <row r="20" spans="2:8" ht="15">
      <c r="B20" s="21"/>
      <c r="C20" s="21"/>
      <c r="D20" s="21"/>
      <c r="E20" s="21"/>
      <c r="F20" s="21"/>
      <c r="G20" s="21"/>
      <c r="H20" s="21"/>
    </row>
    <row r="21" spans="2:8" ht="15">
      <c r="B21" s="21"/>
      <c r="C21" s="21"/>
      <c r="D21" s="21"/>
      <c r="E21" s="21"/>
      <c r="F21" s="21"/>
      <c r="G21" s="21"/>
      <c r="H21" s="21"/>
    </row>
    <row r="22" spans="2:8" ht="15">
      <c r="B22" s="21"/>
      <c r="C22" s="21"/>
      <c r="D22" s="21"/>
      <c r="E22" s="21"/>
      <c r="F22" s="21"/>
      <c r="G22" s="21"/>
      <c r="H22" s="21"/>
    </row>
    <row r="23" spans="2:8" ht="15">
      <c r="B23" s="21"/>
      <c r="C23" s="21"/>
      <c r="D23" s="21"/>
      <c r="E23" s="21"/>
      <c r="F23" s="21"/>
      <c r="G23" s="21"/>
      <c r="H23" s="21"/>
    </row>
    <row r="24" spans="2:8" ht="15">
      <c r="B24" s="21"/>
      <c r="C24" s="21"/>
      <c r="D24" s="21"/>
      <c r="E24" s="21"/>
      <c r="F24" s="21"/>
      <c r="G24" s="21"/>
      <c r="H24" s="21"/>
    </row>
  </sheetData>
  <mergeCells count="10">
    <mergeCell ref="A1:H1"/>
    <mergeCell ref="B16:C16"/>
    <mergeCell ref="B17:C17"/>
    <mergeCell ref="B18:C18"/>
    <mergeCell ref="B19:H19"/>
    <mergeCell ref="B20:H20"/>
    <mergeCell ref="B21:H21"/>
    <mergeCell ref="B22:H22"/>
    <mergeCell ref="B23:H23"/>
    <mergeCell ref="B24:H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6E416-FED7-43B7-99D7-8E972122D0DE}">
  <dimension ref="A1:AE28"/>
  <sheetViews>
    <sheetView tabSelected="1" workbookViewId="0" topLeftCell="A1">
      <pane xSplit="2" ySplit="3" topLeftCell="L4" activePane="bottomRight" state="frozen"/>
      <selection pane="topRight" activeCell="C1" sqref="C1"/>
      <selection pane="bottomLeft" activeCell="A4" sqref="A4"/>
      <selection pane="bottomRight" activeCell="AF15" sqref="AF15"/>
    </sheetView>
  </sheetViews>
  <sheetFormatPr defaultColWidth="9.140625" defaultRowHeight="15"/>
  <cols>
    <col min="1" max="1" width="6.8515625" style="1" bestFit="1" customWidth="1"/>
    <col min="2" max="2" width="33.57421875" style="1" bestFit="1" customWidth="1"/>
    <col min="3" max="8" width="5.00390625" style="1" bestFit="1" customWidth="1"/>
    <col min="9" max="9" width="15.00390625" style="1" customWidth="1"/>
    <col min="10" max="16" width="5.00390625" style="1" bestFit="1" customWidth="1"/>
    <col min="17" max="17" width="15.140625" style="1" customWidth="1"/>
    <col min="18" max="20" width="5.00390625" style="1" bestFit="1" customWidth="1"/>
    <col min="21" max="21" width="15.57421875" style="1" customWidth="1"/>
    <col min="22" max="22" width="5.00390625" style="1" bestFit="1" customWidth="1"/>
    <col min="23" max="24" width="9.00390625" style="1" bestFit="1" customWidth="1"/>
    <col min="25" max="25" width="15.421875" style="1" customWidth="1"/>
    <col min="26" max="26" width="5.00390625" style="1" bestFit="1" customWidth="1"/>
    <col min="27" max="27" width="9.00390625" style="1" bestFit="1" customWidth="1"/>
    <col min="28" max="28" width="5.00390625" style="1" bestFit="1" customWidth="1"/>
    <col min="29" max="29" width="15.28125" style="1" customWidth="1"/>
    <col min="30" max="30" width="17.8515625" style="1" customWidth="1"/>
    <col min="31" max="16384" width="9.140625" style="1" customWidth="1"/>
  </cols>
  <sheetData>
    <row r="1" spans="1:29" ht="15">
      <c r="A1" s="20" t="s">
        <v>167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ht="15">
      <c r="A2" s="2"/>
      <c r="B2" s="2"/>
      <c r="C2" s="2"/>
      <c r="D2" s="2"/>
      <c r="E2" s="2"/>
      <c r="F2" s="2"/>
      <c r="G2" s="2"/>
      <c r="H2" s="2"/>
      <c r="I2" s="2">
        <v>20</v>
      </c>
      <c r="J2" s="2"/>
      <c r="K2" s="2"/>
      <c r="L2" s="2"/>
      <c r="M2" s="2"/>
      <c r="N2" s="2"/>
      <c r="O2" s="2"/>
      <c r="P2" s="2"/>
      <c r="Q2" s="2">
        <v>35</v>
      </c>
      <c r="R2" s="2"/>
      <c r="S2" s="2"/>
      <c r="T2" s="2"/>
      <c r="U2" s="2">
        <v>15</v>
      </c>
      <c r="V2" s="2"/>
      <c r="W2" s="2"/>
      <c r="X2" s="2"/>
      <c r="Y2" s="2">
        <v>20</v>
      </c>
      <c r="Z2" s="2"/>
      <c r="AA2" s="2"/>
      <c r="AB2" s="2"/>
      <c r="AC2" s="2">
        <v>10</v>
      </c>
    </row>
    <row r="3" spans="1:30" ht="31.5">
      <c r="A3" s="4" t="s">
        <v>2</v>
      </c>
      <c r="B3" s="4" t="s">
        <v>1</v>
      </c>
      <c r="C3" s="4" t="s">
        <v>100</v>
      </c>
      <c r="D3" s="4" t="s">
        <v>101</v>
      </c>
      <c r="E3" s="4" t="s">
        <v>102</v>
      </c>
      <c r="F3" s="4" t="s">
        <v>103</v>
      </c>
      <c r="G3" s="4" t="s">
        <v>104</v>
      </c>
      <c r="H3" s="4" t="s">
        <v>105</v>
      </c>
      <c r="I3" s="14" t="s">
        <v>106</v>
      </c>
      <c r="J3" s="4" t="s">
        <v>107</v>
      </c>
      <c r="K3" s="4" t="s">
        <v>108</v>
      </c>
      <c r="L3" s="4" t="s">
        <v>109</v>
      </c>
      <c r="M3" s="4" t="s">
        <v>110</v>
      </c>
      <c r="N3" s="4" t="s">
        <v>111</v>
      </c>
      <c r="O3" s="4" t="s">
        <v>112</v>
      </c>
      <c r="P3" s="4" t="s">
        <v>113</v>
      </c>
      <c r="Q3" s="14" t="s">
        <v>114</v>
      </c>
      <c r="R3" s="4" t="s">
        <v>115</v>
      </c>
      <c r="S3" s="4" t="s">
        <v>116</v>
      </c>
      <c r="T3" s="4" t="s">
        <v>117</v>
      </c>
      <c r="U3" s="14" t="s">
        <v>118</v>
      </c>
      <c r="V3" s="4" t="s">
        <v>119</v>
      </c>
      <c r="W3" s="4" t="s">
        <v>120</v>
      </c>
      <c r="X3" s="4" t="s">
        <v>121</v>
      </c>
      <c r="Y3" s="14" t="s">
        <v>122</v>
      </c>
      <c r="Z3" s="4" t="s">
        <v>123</v>
      </c>
      <c r="AA3" s="4" t="s">
        <v>124</v>
      </c>
      <c r="AB3" s="4" t="s">
        <v>125</v>
      </c>
      <c r="AC3" s="14" t="s">
        <v>126</v>
      </c>
      <c r="AD3" s="14" t="s">
        <v>127</v>
      </c>
    </row>
    <row r="4" spans="1:31" ht="15">
      <c r="A4" s="5">
        <v>1</v>
      </c>
      <c r="B4" s="6" t="s">
        <v>7</v>
      </c>
      <c r="C4" s="7">
        <f>'1.1'!F4</f>
        <v>0.9</v>
      </c>
      <c r="D4" s="7">
        <f>'1.2'!F4</f>
        <v>0.9095206214445551</v>
      </c>
      <c r="E4" s="7">
        <f>'1.3'!H4</f>
        <v>0.5</v>
      </c>
      <c r="F4" s="7">
        <f>'1.4'!E4</f>
        <v>1</v>
      </c>
      <c r="G4" s="7">
        <f>'1.5'!F4</f>
        <v>0.9532793325111736</v>
      </c>
      <c r="H4" s="7">
        <f>'1.6'!F4</f>
        <v>0.5</v>
      </c>
      <c r="I4" s="15">
        <f>$I$2*(1/6)*SUM(C4:H4)</f>
        <v>15.875999846519095</v>
      </c>
      <c r="J4" s="7">
        <f>'2.1.'!F4</f>
        <v>2.872307393905809</v>
      </c>
      <c r="K4" s="7">
        <f>'2.2.'!F4</f>
        <v>1</v>
      </c>
      <c r="L4" s="7">
        <f>'2.3.'!F4</f>
        <v>1</v>
      </c>
      <c r="M4" s="7">
        <f>'2.4.'!L4</f>
        <v>0</v>
      </c>
      <c r="N4" s="7">
        <f>'2.5.'!L4</f>
        <v>0.5</v>
      </c>
      <c r="O4" s="7">
        <f>'2.6.'!F4</f>
        <v>0.5</v>
      </c>
      <c r="P4" s="7">
        <f>'2.7.'!G4</f>
        <v>1</v>
      </c>
      <c r="Q4" s="15">
        <f>$Q$2*(1/7)*SUM(J4:P4)</f>
        <v>34.36153696952904</v>
      </c>
      <c r="R4" s="7">
        <f>'3.1.'!E4</f>
        <v>1</v>
      </c>
      <c r="S4" s="7">
        <f>'3.2.'!E4</f>
        <v>0.5</v>
      </c>
      <c r="T4" s="7">
        <f>'3.3.'!E4</f>
        <v>0</v>
      </c>
      <c r="U4" s="15">
        <f>$U$2*(1/3)*SUM(R4:T4)</f>
        <v>7.5</v>
      </c>
      <c r="V4" s="7">
        <f>'4.1.'!C4</f>
        <v>0.5</v>
      </c>
      <c r="W4" s="7">
        <f>'4.2.'!F4</f>
        <v>0.5</v>
      </c>
      <c r="X4" s="7">
        <f>'4.3.'!F4</f>
        <v>0.5</v>
      </c>
      <c r="Y4" s="15">
        <f>$Y$2*(1/3)*SUM(V4:X4)</f>
        <v>10</v>
      </c>
      <c r="Z4" s="7">
        <f>'5.1.'!F4</f>
        <v>0.5</v>
      </c>
      <c r="AA4" s="7">
        <f>'5.2.'!G4</f>
        <v>0.5</v>
      </c>
      <c r="AB4" s="7">
        <f>'5.3.'!H4</f>
        <v>0.5</v>
      </c>
      <c r="AC4" s="15">
        <f>$AC$2*(1/3)*SUM(Z4:AB4)</f>
        <v>5</v>
      </c>
      <c r="AD4" s="17">
        <f>I4+Q4+U4+Y4+AC4</f>
        <v>72.73753681604813</v>
      </c>
      <c r="AE4" s="3"/>
    </row>
    <row r="5" spans="1:31" ht="15">
      <c r="A5" s="5">
        <v>2</v>
      </c>
      <c r="B5" s="6" t="s">
        <v>8</v>
      </c>
      <c r="C5" s="7">
        <f>'1.1'!F5</f>
        <v>0.4</v>
      </c>
      <c r="D5" s="7">
        <f>'1.2'!F5</f>
        <v>0.9437412150601729</v>
      </c>
      <c r="E5" s="7">
        <f>'1.3'!H5</f>
        <v>1</v>
      </c>
      <c r="F5" s="7">
        <f>'1.4'!E5</f>
        <v>0.8</v>
      </c>
      <c r="G5" s="7">
        <f>'1.5'!F5</f>
        <v>0.7992645805458654</v>
      </c>
      <c r="H5" s="7">
        <f>'1.6'!F5</f>
        <v>1</v>
      </c>
      <c r="I5" s="15">
        <f>$I$2*(1/6)*SUM(C5:H5)</f>
        <v>16.47668598535346</v>
      </c>
      <c r="J5" s="7">
        <f>'2.1.'!F5</f>
        <v>2.0676199301286537</v>
      </c>
      <c r="K5" s="7">
        <f>'2.2.'!F5</f>
        <v>0.9852732099207627</v>
      </c>
      <c r="L5" s="7">
        <f>'2.3.'!F5</f>
        <v>1</v>
      </c>
      <c r="M5" s="7">
        <f>'2.4.'!L5</f>
        <v>0</v>
      </c>
      <c r="N5" s="7">
        <f>'2.5.'!L5</f>
        <v>0.8592902554828472</v>
      </c>
      <c r="O5" s="7">
        <f>'2.6.'!F5</f>
        <v>0</v>
      </c>
      <c r="P5" s="7">
        <f>'2.7.'!G5</f>
        <v>0.9951702430782705</v>
      </c>
      <c r="Q5" s="15">
        <f>$Q$2*(1/7)*SUM(J5:P5)</f>
        <v>29.53676819305267</v>
      </c>
      <c r="R5" s="7">
        <f>'3.1.'!E5</f>
        <v>0</v>
      </c>
      <c r="S5" s="7">
        <f>'3.2.'!E5</f>
        <v>0.5</v>
      </c>
      <c r="T5" s="7">
        <f>'3.3.'!E5</f>
        <v>0</v>
      </c>
      <c r="U5" s="15">
        <f>$U$2*(1/3)*SUM(R5:T5)</f>
        <v>2.5</v>
      </c>
      <c r="V5" s="7">
        <f>'4.1.'!C5</f>
        <v>0</v>
      </c>
      <c r="W5" s="7">
        <f>'4.2.'!F5</f>
        <v>1</v>
      </c>
      <c r="X5" s="7">
        <f>'4.3.'!F5</f>
        <v>1</v>
      </c>
      <c r="Y5" s="15">
        <f aca="true" t="shared" si="0" ref="Y5:Y14">$Y$2*(1/3)*SUM(V5:X5)</f>
        <v>13.333333333333332</v>
      </c>
      <c r="Z5" s="7">
        <f>'5.1.'!F5</f>
        <v>0</v>
      </c>
      <c r="AA5" s="7">
        <f>'5.2.'!G5</f>
        <v>0.5</v>
      </c>
      <c r="AB5" s="7">
        <f>'5.3.'!H5</f>
        <v>1</v>
      </c>
      <c r="AC5" s="15">
        <f aca="true" t="shared" si="1" ref="AC5:AC14">$AC$2*(1/3)*SUM(Z5:AB5)</f>
        <v>5</v>
      </c>
      <c r="AD5" s="17">
        <f aca="true" t="shared" si="2" ref="AD5:AD14">I5+Q5+U5+Y5+AC5</f>
        <v>66.84678751173946</v>
      </c>
      <c r="AE5" s="3"/>
    </row>
    <row r="6" spans="1:31" ht="15">
      <c r="A6" s="5">
        <v>3</v>
      </c>
      <c r="B6" s="6" t="s">
        <v>9</v>
      </c>
      <c r="C6" s="7">
        <f>'1.1'!F6</f>
        <v>0</v>
      </c>
      <c r="D6" s="7">
        <f>'1.2'!F6</f>
        <v>0</v>
      </c>
      <c r="E6" s="7">
        <f>'1.3'!H6</f>
        <v>0</v>
      </c>
      <c r="F6" s="7">
        <f>'1.4'!E6</f>
        <v>0.8</v>
      </c>
      <c r="G6" s="7">
        <f>'1.5'!F6</f>
        <v>0</v>
      </c>
      <c r="H6" s="7">
        <f>'1.6'!F6</f>
        <v>1</v>
      </c>
      <c r="I6" s="15">
        <f>$I$2*(1/6)*SUM(C6:H6)</f>
        <v>6</v>
      </c>
      <c r="J6" s="7">
        <f>'2.1.'!F6</f>
        <v>0.03664342198128401</v>
      </c>
      <c r="K6" s="7">
        <f>'2.2.'!F6</f>
        <v>0</v>
      </c>
      <c r="L6" s="7">
        <f>'2.3.'!F6</f>
        <v>1</v>
      </c>
      <c r="M6" s="7">
        <f>'2.4.'!L6</f>
        <v>0</v>
      </c>
      <c r="N6" s="7">
        <f>'2.5.'!L6</f>
        <v>0.8612279822056885</v>
      </c>
      <c r="O6" s="7">
        <f>'2.6.'!F6</f>
        <v>1</v>
      </c>
      <c r="P6" s="7">
        <f>'2.7.'!G6</f>
        <v>1</v>
      </c>
      <c r="Q6" s="15">
        <f aca="true" t="shared" si="3" ref="Q6:Q14">$Q$2*(1/7)*SUM(J6:P6)</f>
        <v>19.48935702093486</v>
      </c>
      <c r="R6" s="7">
        <f>'3.1.'!E6</f>
        <v>0.6666666666666667</v>
      </c>
      <c r="S6" s="7">
        <f>'3.2.'!E6</f>
        <v>0.5</v>
      </c>
      <c r="T6" s="7">
        <f>'3.3.'!E6</f>
        <v>0</v>
      </c>
      <c r="U6" s="15">
        <f aca="true" t="shared" si="4" ref="U6:U14">$U$2*(1/3)*SUM(R6:T6)</f>
        <v>5.833333333333334</v>
      </c>
      <c r="V6" s="7">
        <f>'4.1.'!C6</f>
        <v>0</v>
      </c>
      <c r="W6" s="7">
        <f>'4.2.'!F6</f>
        <v>1</v>
      </c>
      <c r="X6" s="7">
        <f>'4.3.'!F6</f>
        <v>1</v>
      </c>
      <c r="Y6" s="15">
        <f t="shared" si="0"/>
        <v>13.333333333333332</v>
      </c>
      <c r="Z6" s="7">
        <f>'5.1.'!F6</f>
        <v>0</v>
      </c>
      <c r="AA6" s="7">
        <f>'5.2.'!G6</f>
        <v>1</v>
      </c>
      <c r="AB6" s="7">
        <f>'5.3.'!H6</f>
        <v>0.5</v>
      </c>
      <c r="AC6" s="15">
        <f t="shared" si="1"/>
        <v>5</v>
      </c>
      <c r="AD6" s="19">
        <f t="shared" si="2"/>
        <v>49.65602368760153</v>
      </c>
      <c r="AE6" s="3"/>
    </row>
    <row r="7" spans="1:31" ht="15">
      <c r="A7" s="5">
        <v>4</v>
      </c>
      <c r="B7" s="6" t="s">
        <v>10</v>
      </c>
      <c r="C7" s="7">
        <f>'1.1'!F7</f>
        <v>0.33333333333333326</v>
      </c>
      <c r="D7" s="7">
        <f>'1.2'!F7</f>
        <v>0.9722291628313423</v>
      </c>
      <c r="E7" s="7">
        <f>'1.3'!H7</f>
        <v>0.9173</v>
      </c>
      <c r="F7" s="7">
        <f>'1.4'!E7</f>
        <v>1</v>
      </c>
      <c r="G7" s="7">
        <f>'1.5'!F7</f>
        <v>0.8648259240361111</v>
      </c>
      <c r="H7" s="7">
        <f>'1.6'!F7</f>
        <v>0.8405076923076926</v>
      </c>
      <c r="I7" s="15">
        <f aca="true" t="shared" si="5" ref="I7:I14">$I$2*(1/6)*SUM(C7:H7)</f>
        <v>16.427320375028263</v>
      </c>
      <c r="J7" s="7">
        <f>'2.1.'!F7</f>
        <v>1.8069253473829723</v>
      </c>
      <c r="K7" s="7">
        <f>'2.2.'!F7</f>
        <v>0.9485086245259532</v>
      </c>
      <c r="L7" s="7">
        <f>'2.3.'!F7</f>
        <v>1</v>
      </c>
      <c r="M7" s="7">
        <f>'2.4.'!L7</f>
        <v>0</v>
      </c>
      <c r="N7" s="7">
        <f>'2.5.'!L7</f>
        <v>0.5</v>
      </c>
      <c r="O7" s="7">
        <f>'2.6.'!F7</f>
        <v>1</v>
      </c>
      <c r="P7" s="7">
        <f>'2.7.'!G7</f>
        <v>1</v>
      </c>
      <c r="Q7" s="15">
        <f t="shared" si="3"/>
        <v>31.277169859544625</v>
      </c>
      <c r="R7" s="7">
        <f>'3.1.'!E7</f>
        <v>0.8333333333333334</v>
      </c>
      <c r="S7" s="7">
        <f>'3.2.'!E7</f>
        <v>0.5</v>
      </c>
      <c r="T7" s="7">
        <f>'3.3.'!E7</f>
        <v>0.5</v>
      </c>
      <c r="U7" s="15">
        <f t="shared" si="4"/>
        <v>9.166666666666668</v>
      </c>
      <c r="V7" s="7">
        <f>'4.1.'!C7</f>
        <v>0.5</v>
      </c>
      <c r="W7" s="7">
        <f>'4.2.'!F7</f>
        <v>1</v>
      </c>
      <c r="X7" s="7">
        <f>'4.3.'!F7</f>
        <v>0.5</v>
      </c>
      <c r="Y7" s="15">
        <f t="shared" si="0"/>
        <v>13.333333333333332</v>
      </c>
      <c r="Z7" s="7">
        <f>'5.1.'!F7</f>
        <v>0</v>
      </c>
      <c r="AA7" s="7">
        <f>'5.2.'!G7</f>
        <v>1</v>
      </c>
      <c r="AB7" s="7">
        <f>'5.3.'!H7</f>
        <v>0.75</v>
      </c>
      <c r="AC7" s="15">
        <f t="shared" si="1"/>
        <v>5.833333333333333</v>
      </c>
      <c r="AD7" s="16">
        <f t="shared" si="2"/>
        <v>76.03782356790622</v>
      </c>
      <c r="AE7" s="3"/>
    </row>
    <row r="8" spans="1:31" ht="15">
      <c r="A8" s="5">
        <v>5</v>
      </c>
      <c r="B8" s="6" t="s">
        <v>11</v>
      </c>
      <c r="C8" s="7">
        <f>'1.1'!F8</f>
        <v>0.8793103448275862</v>
      </c>
      <c r="D8" s="7">
        <f>'1.2'!F8</f>
        <v>0.8813488745072695</v>
      </c>
      <c r="E8" s="7">
        <f>'1.3'!H8</f>
        <v>0.9427</v>
      </c>
      <c r="F8" s="7">
        <f>'1.4'!E8</f>
        <v>0.8</v>
      </c>
      <c r="G8" s="7">
        <f>'1.5'!F8</f>
        <v>0.8799719768881118</v>
      </c>
      <c r="H8" s="7">
        <f>'1.6'!F8</f>
        <v>0</v>
      </c>
      <c r="I8" s="15">
        <f t="shared" si="5"/>
        <v>14.61110398740989</v>
      </c>
      <c r="J8" s="7">
        <f>'2.1.'!F8</f>
        <v>1.5504718715969095</v>
      </c>
      <c r="K8" s="7">
        <f>'2.2.'!F8</f>
        <v>0.538950207523611</v>
      </c>
      <c r="L8" s="7">
        <f>'2.3.'!F8</f>
        <v>1</v>
      </c>
      <c r="M8" s="7">
        <f>'2.4.'!L8</f>
        <v>0</v>
      </c>
      <c r="N8" s="7">
        <f>'2.5.'!L8</f>
        <v>0.016625413717252457</v>
      </c>
      <c r="O8" s="7">
        <f>'2.6.'!F8</f>
        <v>1</v>
      </c>
      <c r="P8" s="7">
        <f>'2.7.'!G8</f>
        <v>1</v>
      </c>
      <c r="Q8" s="15">
        <f t="shared" si="3"/>
        <v>25.530237464188865</v>
      </c>
      <c r="R8" s="7">
        <f>'3.1.'!E8</f>
        <v>0.6666666666666667</v>
      </c>
      <c r="S8" s="7">
        <f>'3.2.'!E8</f>
        <v>1</v>
      </c>
      <c r="T8" s="7">
        <f>'3.3.'!E8</f>
        <v>0</v>
      </c>
      <c r="U8" s="15">
        <f>$U$2*(1/3)*SUM(R8:T8)</f>
        <v>8.333333333333334</v>
      </c>
      <c r="V8" s="7">
        <f>'4.1.'!C8</f>
        <v>1</v>
      </c>
      <c r="W8" s="7">
        <f>'4.2.'!F8</f>
        <v>1</v>
      </c>
      <c r="X8" s="7">
        <f>'4.3.'!F8</f>
        <v>0.6181818181818182</v>
      </c>
      <c r="Y8" s="15">
        <f t="shared" si="0"/>
        <v>17.454545454545453</v>
      </c>
      <c r="Z8" s="7">
        <f>'5.1.'!F8</f>
        <v>0</v>
      </c>
      <c r="AA8" s="7">
        <f>'5.2.'!G8</f>
        <v>1</v>
      </c>
      <c r="AB8" s="7">
        <f>'5.3.'!H8</f>
        <v>1</v>
      </c>
      <c r="AC8" s="15">
        <f t="shared" si="1"/>
        <v>6.666666666666666</v>
      </c>
      <c r="AD8" s="17">
        <f t="shared" si="2"/>
        <v>72.59588690614422</v>
      </c>
      <c r="AE8" s="3"/>
    </row>
    <row r="9" spans="1:31" ht="31.5">
      <c r="A9" s="5">
        <v>6</v>
      </c>
      <c r="B9" s="6" t="s">
        <v>12</v>
      </c>
      <c r="C9" s="7">
        <f>'1.1'!F9</f>
        <v>0.6909090909090909</v>
      </c>
      <c r="D9" s="7">
        <f>'1.2'!F9</f>
        <v>0</v>
      </c>
      <c r="E9" s="7">
        <f>'1.3'!H9</f>
        <v>0.8204</v>
      </c>
      <c r="F9" s="7">
        <f>'1.4'!E9</f>
        <v>1</v>
      </c>
      <c r="G9" s="7">
        <f>'1.5'!F9</f>
        <v>0.9350042409797621</v>
      </c>
      <c r="H9" s="7">
        <f>'1.6'!F9</f>
        <v>1</v>
      </c>
      <c r="I9" s="15">
        <f t="shared" si="5"/>
        <v>14.821044439629507</v>
      </c>
      <c r="J9" s="7">
        <f>'2.1.'!F9</f>
        <v>2.0644254160429725</v>
      </c>
      <c r="K9" s="7">
        <f>'2.2.'!F9</f>
        <v>0.9309177920524729</v>
      </c>
      <c r="L9" s="7">
        <f>'2.3.'!F9</f>
        <v>1</v>
      </c>
      <c r="M9" s="7">
        <f>'2.4.'!L9</f>
        <v>0</v>
      </c>
      <c r="N9" s="7">
        <f>'2.5.'!L9</f>
        <v>0.08733768166239264</v>
      </c>
      <c r="O9" s="7">
        <f>'2.6.'!F9</f>
        <v>1</v>
      </c>
      <c r="P9" s="7">
        <f>'2.7.'!G9</f>
        <v>1</v>
      </c>
      <c r="Q9" s="15">
        <f t="shared" si="3"/>
        <v>30.41340444878919</v>
      </c>
      <c r="R9" s="7">
        <f>'3.1.'!E9</f>
        <v>0</v>
      </c>
      <c r="S9" s="7">
        <f>'3.2.'!E9</f>
        <v>0</v>
      </c>
      <c r="T9" s="7">
        <f>'3.3.'!E9</f>
        <v>0</v>
      </c>
      <c r="U9" s="15">
        <f t="shared" si="4"/>
        <v>0</v>
      </c>
      <c r="V9" s="7">
        <f>'4.1.'!C9</f>
        <v>1</v>
      </c>
      <c r="W9" s="7">
        <f>'4.2.'!F9</f>
        <v>1</v>
      </c>
      <c r="X9" s="7">
        <f>'4.3.'!F9</f>
        <v>1</v>
      </c>
      <c r="Y9" s="15">
        <f t="shared" si="0"/>
        <v>20</v>
      </c>
      <c r="Z9" s="7">
        <f>'5.1.'!F9</f>
        <v>0</v>
      </c>
      <c r="AA9" s="7">
        <f>'5.2.'!G9</f>
        <v>1</v>
      </c>
      <c r="AB9" s="7">
        <f>'5.3.'!H9</f>
        <v>1</v>
      </c>
      <c r="AC9" s="15">
        <f t="shared" si="1"/>
        <v>6.666666666666666</v>
      </c>
      <c r="AD9" s="17">
        <f t="shared" si="2"/>
        <v>71.90111555508537</v>
      </c>
      <c r="AE9" s="3"/>
    </row>
    <row r="10" spans="1:31" ht="15">
      <c r="A10" s="5">
        <v>7</v>
      </c>
      <c r="B10" s="6" t="s">
        <v>13</v>
      </c>
      <c r="C10" s="7">
        <f>'1.1'!F10</f>
        <v>0</v>
      </c>
      <c r="D10" s="7">
        <f>'1.2'!F10</f>
        <v>0.6303945363883123</v>
      </c>
      <c r="E10" s="7">
        <f>'1.3'!H10</f>
        <v>1</v>
      </c>
      <c r="F10" s="7">
        <f>'1.4'!E10</f>
        <v>1</v>
      </c>
      <c r="G10" s="7">
        <f>'1.5'!F10</f>
        <v>0</v>
      </c>
      <c r="H10" s="7">
        <f>'1.6'!F10</f>
        <v>0.5751876988235163</v>
      </c>
      <c r="I10" s="15">
        <f t="shared" si="5"/>
        <v>10.68527411737276</v>
      </c>
      <c r="J10" s="7">
        <f>'2.1.'!F10</f>
        <v>2.2016865573791744</v>
      </c>
      <c r="K10" s="7">
        <f>'2.2.'!F10</f>
        <v>1</v>
      </c>
      <c r="L10" s="7">
        <f>'2.3.'!F10</f>
        <v>1</v>
      </c>
      <c r="M10" s="7">
        <f>'2.4.'!L10</f>
        <v>0</v>
      </c>
      <c r="N10" s="7">
        <f>'2.5.'!L10</f>
        <v>0.5</v>
      </c>
      <c r="O10" s="7">
        <f>'2.6.'!F10</f>
        <v>1</v>
      </c>
      <c r="P10" s="7">
        <f>'2.7.'!G10</f>
        <v>1</v>
      </c>
      <c r="Q10" s="15">
        <f t="shared" si="3"/>
        <v>33.508432786895874</v>
      </c>
      <c r="R10" s="7">
        <f>'3.1.'!E10</f>
        <v>0.8333333333333334</v>
      </c>
      <c r="S10" s="7">
        <f>'3.2.'!E10</f>
        <v>0.5</v>
      </c>
      <c r="T10" s="7">
        <f>'3.3.'!E10</f>
        <v>0</v>
      </c>
      <c r="U10" s="15">
        <f t="shared" si="4"/>
        <v>6.666666666666668</v>
      </c>
      <c r="V10" s="7">
        <f>'4.1.'!C10</f>
        <v>0.5</v>
      </c>
      <c r="W10" s="7">
        <f>'4.2.'!F10</f>
        <v>0.5</v>
      </c>
      <c r="X10" s="7">
        <f>'4.3.'!F10</f>
        <v>0.5</v>
      </c>
      <c r="Y10" s="15">
        <f t="shared" si="0"/>
        <v>10</v>
      </c>
      <c r="Z10" s="7">
        <f>'5.1.'!F10</f>
        <v>0.5</v>
      </c>
      <c r="AA10" s="7">
        <f>'5.2.'!G10</f>
        <v>0.5</v>
      </c>
      <c r="AB10" s="7">
        <f>'5.3.'!H10</f>
        <v>1</v>
      </c>
      <c r="AC10" s="15">
        <f t="shared" si="1"/>
        <v>6.666666666666666</v>
      </c>
      <c r="AD10" s="17">
        <f t="shared" si="2"/>
        <v>67.52704023760198</v>
      </c>
      <c r="AE10" s="3"/>
    </row>
    <row r="11" spans="1:31" ht="31.5">
      <c r="A11" s="5">
        <v>8</v>
      </c>
      <c r="B11" s="6" t="s">
        <v>14</v>
      </c>
      <c r="C11" s="7">
        <f>'1.1'!F11</f>
        <v>0.8</v>
      </c>
      <c r="D11" s="7">
        <f>'1.2'!F11</f>
        <v>0</v>
      </c>
      <c r="E11" s="7">
        <f>'1.3'!H11</f>
        <v>0.9312999999999999</v>
      </c>
      <c r="F11" s="7">
        <f>'1.4'!E11</f>
        <v>1</v>
      </c>
      <c r="G11" s="7">
        <f>'1.5'!F11</f>
        <v>0.9629189208250266</v>
      </c>
      <c r="H11" s="7">
        <f>'1.6'!F11</f>
        <v>0</v>
      </c>
      <c r="I11" s="15">
        <f t="shared" si="5"/>
        <v>12.314063069416754</v>
      </c>
      <c r="J11" s="7">
        <f>'2.1.'!F11</f>
        <v>2.0313040751318305</v>
      </c>
      <c r="K11" s="7">
        <f>'2.2.'!F11</f>
        <v>0.7480062187880289</v>
      </c>
      <c r="L11" s="7">
        <f>'2.3.'!F11</f>
        <v>1</v>
      </c>
      <c r="M11" s="7">
        <f>'2.4.'!L11</f>
        <v>0</v>
      </c>
      <c r="N11" s="7">
        <f>'2.5.'!L11</f>
        <v>0.8526304432999963</v>
      </c>
      <c r="O11" s="7">
        <f>'2.6.'!F11</f>
        <v>1</v>
      </c>
      <c r="P11" s="7">
        <f>'2.7.'!G11</f>
        <v>1</v>
      </c>
      <c r="Q11" s="15">
        <f t="shared" si="3"/>
        <v>33.15970368609928</v>
      </c>
      <c r="R11" s="7">
        <f>'3.1.'!E11</f>
        <v>1</v>
      </c>
      <c r="S11" s="7">
        <f>'3.2.'!E11</f>
        <v>1</v>
      </c>
      <c r="T11" s="7">
        <f>'3.3.'!E11</f>
        <v>0</v>
      </c>
      <c r="U11" s="15">
        <f t="shared" si="4"/>
        <v>10</v>
      </c>
      <c r="V11" s="7">
        <f>'4.1.'!C11</f>
        <v>0</v>
      </c>
      <c r="W11" s="7">
        <f>'4.2.'!F11</f>
        <v>1</v>
      </c>
      <c r="X11" s="7">
        <f>'4.3.'!F11</f>
        <v>1</v>
      </c>
      <c r="Y11" s="15">
        <f t="shared" si="0"/>
        <v>13.333333333333332</v>
      </c>
      <c r="Z11" s="7">
        <f>'5.1.'!F11</f>
        <v>0</v>
      </c>
      <c r="AA11" s="7">
        <f>'5.2.'!G11</f>
        <v>1</v>
      </c>
      <c r="AB11" s="7">
        <f>'5.3.'!H11</f>
        <v>1</v>
      </c>
      <c r="AC11" s="15">
        <f>$AC$2*(1/3)*SUM(Z11:AB11)</f>
        <v>6.666666666666666</v>
      </c>
      <c r="AD11" s="16">
        <f t="shared" si="2"/>
        <v>75.47376675551604</v>
      </c>
      <c r="AE11" s="3"/>
    </row>
    <row r="12" spans="1:31" ht="15">
      <c r="A12" s="5">
        <v>9</v>
      </c>
      <c r="B12" s="6" t="s">
        <v>15</v>
      </c>
      <c r="C12" s="7">
        <f>'1.1'!F12</f>
        <v>0.4</v>
      </c>
      <c r="D12" s="7">
        <f>'1.2'!F12</f>
        <v>0.9089031585477538</v>
      </c>
      <c r="E12" s="7">
        <f>'1.3'!H12</f>
        <v>0.5</v>
      </c>
      <c r="F12" s="7">
        <f>'1.4'!E12</f>
        <v>1</v>
      </c>
      <c r="G12" s="7">
        <f>'1.5'!F12</f>
        <v>0.9557309960171573</v>
      </c>
      <c r="H12" s="7">
        <f>'1.6'!F12</f>
        <v>0.5</v>
      </c>
      <c r="I12" s="15">
        <f t="shared" si="5"/>
        <v>14.215447181883036</v>
      </c>
      <c r="J12" s="7">
        <f>'2.1.'!F12</f>
        <v>2.020968680223562</v>
      </c>
      <c r="K12" s="7">
        <f>'2.2.'!F12</f>
        <v>1</v>
      </c>
      <c r="L12" s="7">
        <f>'2.3.'!F12</f>
        <v>1</v>
      </c>
      <c r="M12" s="7">
        <f>'2.4.'!L12</f>
        <v>0</v>
      </c>
      <c r="N12" s="7">
        <f>'2.5.'!L12</f>
        <v>0.5</v>
      </c>
      <c r="O12" s="7">
        <f>'2.6.'!F12</f>
        <v>0.5</v>
      </c>
      <c r="P12" s="7">
        <f>'2.7.'!G12</f>
        <v>1</v>
      </c>
      <c r="Q12" s="15">
        <f t="shared" si="3"/>
        <v>30.104843401117808</v>
      </c>
      <c r="R12" s="7">
        <f>'3.1.'!E12</f>
        <v>1</v>
      </c>
      <c r="S12" s="7">
        <f>'3.2.'!E12</f>
        <v>0.5</v>
      </c>
      <c r="T12" s="7">
        <f>'3.3.'!E12</f>
        <v>0</v>
      </c>
      <c r="U12" s="15">
        <f t="shared" si="4"/>
        <v>7.5</v>
      </c>
      <c r="V12" s="7">
        <f>'4.1.'!C12</f>
        <v>0.5</v>
      </c>
      <c r="W12" s="7">
        <f>'4.2.'!F12</f>
        <v>0.5</v>
      </c>
      <c r="X12" s="7">
        <f>'4.3.'!F12</f>
        <v>0.5</v>
      </c>
      <c r="Y12" s="15">
        <f t="shared" si="0"/>
        <v>10</v>
      </c>
      <c r="Z12" s="7">
        <f>'5.1.'!F12</f>
        <v>0</v>
      </c>
      <c r="AA12" s="7">
        <f>'5.2.'!G12</f>
        <v>1</v>
      </c>
      <c r="AB12" s="7">
        <f>'5.3.'!H12</f>
        <v>0.5</v>
      </c>
      <c r="AC12" s="15">
        <f t="shared" si="1"/>
        <v>5</v>
      </c>
      <c r="AD12" s="17">
        <f t="shared" si="2"/>
        <v>66.82029058300084</v>
      </c>
      <c r="AE12" s="3"/>
    </row>
    <row r="13" spans="1:31" ht="15">
      <c r="A13" s="5">
        <v>10</v>
      </c>
      <c r="B13" s="6" t="s">
        <v>16</v>
      </c>
      <c r="C13" s="7">
        <f>'1.1'!F13</f>
        <v>0</v>
      </c>
      <c r="D13" s="7">
        <f>'1.2'!F13</f>
        <v>0.2985495210952894</v>
      </c>
      <c r="E13" s="7">
        <f>'1.3'!H13</f>
        <v>0.5</v>
      </c>
      <c r="F13" s="7">
        <f>'1.4'!E13</f>
        <v>1</v>
      </c>
      <c r="G13" s="7">
        <f>'1.5'!F13</f>
        <v>0</v>
      </c>
      <c r="H13" s="7">
        <f>'1.6'!F13</f>
        <v>0.5</v>
      </c>
      <c r="I13" s="15">
        <f t="shared" si="5"/>
        <v>7.661831736984298</v>
      </c>
      <c r="J13" s="7">
        <f>'2.1.'!F13</f>
        <v>2.14882463754949</v>
      </c>
      <c r="K13" s="7">
        <f>'2.2.'!F13</f>
        <v>1</v>
      </c>
      <c r="L13" s="7">
        <f>'2.3.'!F13</f>
        <v>1</v>
      </c>
      <c r="M13" s="7">
        <f>'2.4.'!L13</f>
        <v>0</v>
      </c>
      <c r="N13" s="7">
        <f>'2.5.'!L13</f>
        <v>0.5</v>
      </c>
      <c r="O13" s="7">
        <f>'2.6.'!F13</f>
        <v>0.5</v>
      </c>
      <c r="P13" s="7">
        <f>'2.7.'!G13</f>
        <v>1</v>
      </c>
      <c r="Q13" s="15">
        <f t="shared" si="3"/>
        <v>30.744123187747448</v>
      </c>
      <c r="R13" s="7">
        <f>'3.1.'!E13</f>
        <v>0.5</v>
      </c>
      <c r="S13" s="7">
        <f>'3.2.'!E13</f>
        <v>0.5</v>
      </c>
      <c r="T13" s="7">
        <f>'3.3.'!E13</f>
        <v>0</v>
      </c>
      <c r="U13" s="15">
        <f t="shared" si="4"/>
        <v>5</v>
      </c>
      <c r="V13" s="7">
        <f>'4.1.'!C13</f>
        <v>0.5</v>
      </c>
      <c r="W13" s="7">
        <f>'4.2.'!F13</f>
        <v>0.5</v>
      </c>
      <c r="X13" s="7">
        <f>'4.3.'!F13</f>
        <v>0.5</v>
      </c>
      <c r="Y13" s="15">
        <f t="shared" si="0"/>
        <v>10</v>
      </c>
      <c r="Z13" s="7">
        <f>'5.1.'!F13</f>
        <v>0.5</v>
      </c>
      <c r="AA13" s="7">
        <f>'5.2.'!G13</f>
        <v>0.5</v>
      </c>
      <c r="AB13" s="7">
        <f>'5.3.'!H13</f>
        <v>1</v>
      </c>
      <c r="AC13" s="15">
        <f t="shared" si="1"/>
        <v>6.666666666666666</v>
      </c>
      <c r="AD13" s="18">
        <f t="shared" si="2"/>
        <v>60.07262159139841</v>
      </c>
      <c r="AE13" s="3"/>
    </row>
    <row r="14" spans="1:31" ht="15">
      <c r="A14" s="5">
        <v>11</v>
      </c>
      <c r="B14" s="6" t="s">
        <v>17</v>
      </c>
      <c r="C14" s="7">
        <f>'1.1'!F14</f>
        <v>0.5</v>
      </c>
      <c r="D14" s="7">
        <f>'1.2'!F14</f>
        <v>0.8584338476425973</v>
      </c>
      <c r="E14" s="7">
        <f>'1.3'!H14</f>
        <v>1</v>
      </c>
      <c r="F14" s="7">
        <f>'1.4'!E14</f>
        <v>1</v>
      </c>
      <c r="G14" s="7">
        <f>'1.5'!F14</f>
        <v>0.6199981674975011</v>
      </c>
      <c r="H14" s="7">
        <f>'1.6'!F14</f>
        <v>0.48133787960519825</v>
      </c>
      <c r="I14" s="15">
        <f t="shared" si="5"/>
        <v>14.865899649150986</v>
      </c>
      <c r="J14" s="7">
        <f>'2.1.'!F14</f>
        <v>2.159962145815112</v>
      </c>
      <c r="K14" s="7">
        <f>'2.2.'!F14</f>
        <v>0</v>
      </c>
      <c r="L14" s="7">
        <f>'2.3.'!F14</f>
        <v>1</v>
      </c>
      <c r="M14" s="7">
        <f>'2.4.'!L14</f>
        <v>0</v>
      </c>
      <c r="N14" s="7">
        <f>'2.5.'!L14</f>
        <v>0.5</v>
      </c>
      <c r="O14" s="7">
        <f>'2.6.'!F14</f>
        <v>0.8434945697010019</v>
      </c>
      <c r="P14" s="7">
        <f>'2.7.'!G14</f>
        <v>0.9275783962315799</v>
      </c>
      <c r="Q14" s="15">
        <f t="shared" si="3"/>
        <v>27.155175558738467</v>
      </c>
      <c r="R14" s="7">
        <f>'3.1.'!E14</f>
        <v>0.5</v>
      </c>
      <c r="S14" s="7">
        <f>'3.2.'!E14</f>
        <v>0.5</v>
      </c>
      <c r="T14" s="7">
        <f>'3.3.'!E14</f>
        <v>0</v>
      </c>
      <c r="U14" s="15">
        <f t="shared" si="4"/>
        <v>5</v>
      </c>
      <c r="V14" s="7">
        <f>'4.1.'!C14</f>
        <v>0.5</v>
      </c>
      <c r="W14" s="7">
        <f>'4.2.'!F14</f>
        <v>0.5</v>
      </c>
      <c r="X14" s="7">
        <f>'4.3.'!F14</f>
        <v>0.5</v>
      </c>
      <c r="Y14" s="15">
        <f t="shared" si="0"/>
        <v>10</v>
      </c>
      <c r="Z14" s="7">
        <f>'5.1.'!F14</f>
        <v>0.5</v>
      </c>
      <c r="AA14" s="7">
        <f>'5.2.'!G14</f>
        <v>0.5</v>
      </c>
      <c r="AB14" s="7">
        <f>'5.3.'!H14</f>
        <v>0</v>
      </c>
      <c r="AC14" s="15">
        <f t="shared" si="1"/>
        <v>3.333333333333333</v>
      </c>
      <c r="AD14" s="18">
        <f t="shared" si="2"/>
        <v>60.35440854122279</v>
      </c>
      <c r="AE14" s="3"/>
    </row>
    <row r="15" spans="2:28" ht="15"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2:28" ht="15"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2:28" ht="15"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2:28" ht="15"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2:28" ht="15"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2:28" ht="15"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2:28" ht="15"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2:28" ht="15"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2:28" ht="15"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2:28" ht="15"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7:9" ht="15">
      <c r="G25" s="3"/>
      <c r="H25" s="3"/>
      <c r="I25" s="3"/>
    </row>
    <row r="26" spans="7:9" ht="15">
      <c r="G26" s="3"/>
      <c r="H26" s="3"/>
      <c r="I26" s="3"/>
    </row>
    <row r="27" ht="15">
      <c r="I27" s="3"/>
    </row>
    <row r="28" ht="15">
      <c r="I28" s="3"/>
    </row>
  </sheetData>
  <mergeCells count="1">
    <mergeCell ref="A1:A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DB0FF-4604-4A3B-BCDF-35362452B624}">
  <dimension ref="A1:H24"/>
  <sheetViews>
    <sheetView workbookViewId="0" topLeftCell="A1">
      <selection activeCell="K19" sqref="K19"/>
    </sheetView>
  </sheetViews>
  <sheetFormatPr defaultColWidth="9.140625" defaultRowHeight="15"/>
  <cols>
    <col min="1" max="1" width="7.28125" style="1" customWidth="1"/>
    <col min="2" max="2" width="34.421875" style="1" customWidth="1"/>
    <col min="3" max="3" width="19.00390625" style="1" customWidth="1"/>
    <col min="4" max="6" width="20.7109375" style="1" customWidth="1"/>
    <col min="7" max="7" width="13.421875" style="1" customWidth="1"/>
    <col min="8" max="16384" width="9.140625" style="1" customWidth="1"/>
  </cols>
  <sheetData>
    <row r="1" spans="1:8" ht="34.5" customHeight="1">
      <c r="A1" s="20" t="s">
        <v>25</v>
      </c>
      <c r="B1" s="20"/>
      <c r="C1" s="20"/>
      <c r="D1" s="20"/>
      <c r="E1" s="20"/>
      <c r="F1" s="20"/>
      <c r="G1" s="20"/>
      <c r="H1" s="20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15">
      <c r="A3" s="4" t="s">
        <v>2</v>
      </c>
      <c r="B3" s="4" t="s">
        <v>1</v>
      </c>
      <c r="C3" s="4" t="s">
        <v>26</v>
      </c>
      <c r="D3" s="4" t="s">
        <v>27</v>
      </c>
      <c r="E3" s="4" t="s">
        <v>134</v>
      </c>
      <c r="F3" s="4" t="s">
        <v>4</v>
      </c>
      <c r="G3" s="4" t="s">
        <v>5</v>
      </c>
      <c r="H3" s="4" t="s">
        <v>6</v>
      </c>
    </row>
    <row r="4" spans="1:8" ht="15">
      <c r="A4" s="5">
        <v>1</v>
      </c>
      <c r="B4" s="6" t="s">
        <v>7</v>
      </c>
      <c r="C4" s="8"/>
      <c r="D4" s="8"/>
      <c r="E4" s="8"/>
      <c r="F4" s="7">
        <v>0</v>
      </c>
      <c r="G4" s="7"/>
      <c r="H4" s="7">
        <v>0.5</v>
      </c>
    </row>
    <row r="5" spans="1:8" ht="15">
      <c r="A5" s="5">
        <v>2</v>
      </c>
      <c r="B5" s="6" t="s">
        <v>8</v>
      </c>
      <c r="C5" s="8">
        <v>158</v>
      </c>
      <c r="D5" s="8">
        <v>127.3</v>
      </c>
      <c r="E5" s="8">
        <v>88.92</v>
      </c>
      <c r="F5" s="7">
        <v>3</v>
      </c>
      <c r="G5" s="7">
        <f aca="true" t="shared" si="0" ref="G5:G14">SUM(C5:E5)/F5</f>
        <v>124.74000000000001</v>
      </c>
      <c r="H5" s="7">
        <v>1</v>
      </c>
    </row>
    <row r="6" spans="1:8" ht="15">
      <c r="A6" s="5">
        <v>3</v>
      </c>
      <c r="B6" s="6" t="s">
        <v>9</v>
      </c>
      <c r="C6" s="8">
        <v>64.9</v>
      </c>
      <c r="D6" s="8"/>
      <c r="E6" s="8"/>
      <c r="F6" s="7">
        <v>1</v>
      </c>
      <c r="G6" s="7">
        <f t="shared" si="0"/>
        <v>64.9</v>
      </c>
      <c r="H6" s="7">
        <v>0</v>
      </c>
    </row>
    <row r="7" spans="1:8" ht="15">
      <c r="A7" s="5">
        <v>4</v>
      </c>
      <c r="B7" s="6" t="s">
        <v>10</v>
      </c>
      <c r="C7" s="8">
        <v>91.73</v>
      </c>
      <c r="D7" s="8"/>
      <c r="E7" s="8"/>
      <c r="F7" s="7">
        <v>1</v>
      </c>
      <c r="G7" s="7">
        <f t="shared" si="0"/>
        <v>91.73</v>
      </c>
      <c r="H7" s="7">
        <f>G7/100</f>
        <v>0.9173</v>
      </c>
    </row>
    <row r="8" spans="1:8" ht="15">
      <c r="A8" s="5">
        <v>5</v>
      </c>
      <c r="B8" s="6" t="s">
        <v>11</v>
      </c>
      <c r="C8" s="8">
        <v>94.27</v>
      </c>
      <c r="D8" s="8"/>
      <c r="E8" s="8"/>
      <c r="F8" s="7">
        <v>1</v>
      </c>
      <c r="G8" s="7">
        <f t="shared" si="0"/>
        <v>94.27</v>
      </c>
      <c r="H8" s="7">
        <f aca="true" t="shared" si="1" ref="H8:H9">G8/100</f>
        <v>0.9427</v>
      </c>
    </row>
    <row r="9" spans="1:8" ht="31.5">
      <c r="A9" s="5">
        <v>6</v>
      </c>
      <c r="B9" s="6" t="s">
        <v>12</v>
      </c>
      <c r="C9" s="8">
        <v>82.04</v>
      </c>
      <c r="D9" s="8"/>
      <c r="E9" s="8"/>
      <c r="F9" s="7">
        <v>1</v>
      </c>
      <c r="G9" s="7">
        <f t="shared" si="0"/>
        <v>82.04</v>
      </c>
      <c r="H9" s="7">
        <f t="shared" si="1"/>
        <v>0.8204</v>
      </c>
    </row>
    <row r="10" spans="1:8" ht="15">
      <c r="A10" s="5">
        <v>7</v>
      </c>
      <c r="B10" s="6" t="s">
        <v>13</v>
      </c>
      <c r="C10" s="8">
        <v>114</v>
      </c>
      <c r="D10" s="8"/>
      <c r="E10" s="8"/>
      <c r="F10" s="7">
        <v>1</v>
      </c>
      <c r="G10" s="7">
        <f t="shared" si="0"/>
        <v>114</v>
      </c>
      <c r="H10" s="7">
        <v>1</v>
      </c>
    </row>
    <row r="11" spans="1:8" ht="31.5">
      <c r="A11" s="5">
        <v>8</v>
      </c>
      <c r="B11" s="6" t="s">
        <v>14</v>
      </c>
      <c r="C11" s="8">
        <v>93.13</v>
      </c>
      <c r="D11" s="8"/>
      <c r="E11" s="8"/>
      <c r="F11" s="7">
        <v>1</v>
      </c>
      <c r="G11" s="7">
        <f t="shared" si="0"/>
        <v>93.13</v>
      </c>
      <c r="H11" s="7">
        <f>G11/100</f>
        <v>0.9312999999999999</v>
      </c>
    </row>
    <row r="12" spans="1:8" ht="15">
      <c r="A12" s="5">
        <v>9</v>
      </c>
      <c r="B12" s="6" t="s">
        <v>15</v>
      </c>
      <c r="C12" s="8"/>
      <c r="D12" s="8"/>
      <c r="E12" s="8"/>
      <c r="F12" s="7">
        <v>0</v>
      </c>
      <c r="G12" s="7"/>
      <c r="H12" s="7">
        <v>0.5</v>
      </c>
    </row>
    <row r="13" spans="1:8" ht="15">
      <c r="A13" s="5">
        <v>10</v>
      </c>
      <c r="B13" s="6" t="s">
        <v>16</v>
      </c>
      <c r="C13" s="8"/>
      <c r="D13" s="8"/>
      <c r="E13" s="8"/>
      <c r="F13" s="7">
        <v>0</v>
      </c>
      <c r="G13" s="7"/>
      <c r="H13" s="7">
        <v>0.5</v>
      </c>
    </row>
    <row r="14" spans="1:8" ht="15">
      <c r="A14" s="5">
        <v>11</v>
      </c>
      <c r="B14" s="6" t="s">
        <v>17</v>
      </c>
      <c r="C14" s="8">
        <v>184</v>
      </c>
      <c r="D14" s="8"/>
      <c r="E14" s="8"/>
      <c r="F14" s="7">
        <v>1</v>
      </c>
      <c r="G14" s="7">
        <f t="shared" si="0"/>
        <v>184</v>
      </c>
      <c r="H14" s="7">
        <v>1</v>
      </c>
    </row>
    <row r="15" spans="2:7" ht="15">
      <c r="B15" s="2"/>
      <c r="C15" s="3"/>
      <c r="D15" s="3"/>
      <c r="E15" s="3"/>
      <c r="F15" s="3"/>
      <c r="G15" s="3"/>
    </row>
    <row r="16" spans="2:7" ht="15">
      <c r="B16" s="2" t="s">
        <v>40</v>
      </c>
      <c r="C16" s="3"/>
      <c r="D16" s="3"/>
      <c r="E16" s="3"/>
      <c r="F16" s="3"/>
      <c r="G16" s="3"/>
    </row>
    <row r="17" spans="2:7" ht="15">
      <c r="B17" s="2" t="s">
        <v>28</v>
      </c>
      <c r="C17" s="3"/>
      <c r="D17" s="3"/>
      <c r="E17" s="3"/>
      <c r="F17" s="3"/>
      <c r="G17" s="3"/>
    </row>
    <row r="18" spans="2:7" ht="15">
      <c r="B18" s="2" t="s">
        <v>29</v>
      </c>
      <c r="C18" s="3"/>
      <c r="D18" s="3"/>
      <c r="E18" s="3"/>
      <c r="F18" s="3"/>
      <c r="G18" s="3"/>
    </row>
    <row r="19" spans="2:7" ht="15">
      <c r="B19" s="2"/>
      <c r="C19" s="3"/>
      <c r="D19" s="3"/>
      <c r="E19" s="3"/>
      <c r="F19" s="3"/>
      <c r="G19" s="3"/>
    </row>
    <row r="20" spans="2:8" ht="48.75" customHeight="1">
      <c r="B20" s="21" t="s">
        <v>132</v>
      </c>
      <c r="C20" s="21"/>
      <c r="D20" s="21"/>
      <c r="E20" s="21"/>
      <c r="F20" s="21"/>
      <c r="G20" s="21"/>
      <c r="H20" s="21"/>
    </row>
    <row r="21" spans="2:8" ht="42.75" customHeight="1">
      <c r="B21" s="21" t="s">
        <v>133</v>
      </c>
      <c r="C21" s="21"/>
      <c r="D21" s="21"/>
      <c r="E21" s="21"/>
      <c r="F21" s="21"/>
      <c r="G21" s="21"/>
      <c r="H21" s="21"/>
    </row>
    <row r="22" spans="2:7" ht="15">
      <c r="B22" s="2"/>
      <c r="C22" s="3"/>
      <c r="D22" s="3"/>
      <c r="E22" s="3"/>
      <c r="F22" s="3"/>
      <c r="G22" s="3"/>
    </row>
    <row r="23" spans="2:7" ht="15">
      <c r="B23" s="2"/>
      <c r="C23" s="3"/>
      <c r="D23" s="3"/>
      <c r="E23" s="3"/>
      <c r="F23" s="3"/>
      <c r="G23" s="3"/>
    </row>
    <row r="24" spans="2:7" ht="15">
      <c r="B24" s="2"/>
      <c r="C24" s="3"/>
      <c r="D24" s="3"/>
      <c r="E24" s="3"/>
      <c r="F24" s="3"/>
      <c r="G24" s="3"/>
    </row>
  </sheetData>
  <mergeCells count="3">
    <mergeCell ref="A1:H1"/>
    <mergeCell ref="B20:H20"/>
    <mergeCell ref="B21:H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3F179-9A11-419F-A990-29C4C301533C}">
  <dimension ref="A1:E24"/>
  <sheetViews>
    <sheetView workbookViewId="0" topLeftCell="A1">
      <selection activeCell="K19" sqref="K19"/>
    </sheetView>
  </sheetViews>
  <sheetFormatPr defaultColWidth="9.140625" defaultRowHeight="15"/>
  <cols>
    <col min="1" max="1" width="7.28125" style="1" customWidth="1"/>
    <col min="2" max="2" width="34.421875" style="1" customWidth="1"/>
    <col min="3" max="3" width="20.7109375" style="1" customWidth="1"/>
    <col min="4" max="4" width="13.421875" style="1" customWidth="1"/>
    <col min="5" max="16384" width="9.140625" style="1" customWidth="1"/>
  </cols>
  <sheetData>
    <row r="1" spans="1:5" ht="34.5" customHeight="1">
      <c r="A1" s="20" t="s">
        <v>30</v>
      </c>
      <c r="B1" s="20"/>
      <c r="C1" s="20"/>
      <c r="D1" s="20"/>
      <c r="E1" s="20"/>
    </row>
    <row r="2" spans="1:5" ht="15">
      <c r="A2" s="2"/>
      <c r="B2" s="2"/>
      <c r="C2" s="2"/>
      <c r="D2" s="2"/>
      <c r="E2" s="2"/>
    </row>
    <row r="3" spans="1:5" ht="15">
      <c r="A3" s="4" t="s">
        <v>2</v>
      </c>
      <c r="B3" s="4" t="s">
        <v>1</v>
      </c>
      <c r="C3" s="4" t="s">
        <v>4</v>
      </c>
      <c r="D3" s="4" t="s">
        <v>5</v>
      </c>
      <c r="E3" s="4" t="s">
        <v>6</v>
      </c>
    </row>
    <row r="4" spans="1:5" ht="15">
      <c r="A4" s="5">
        <v>1</v>
      </c>
      <c r="B4" s="6" t="s">
        <v>7</v>
      </c>
      <c r="C4" s="7">
        <v>0</v>
      </c>
      <c r="D4" s="7">
        <f>C4</f>
        <v>0</v>
      </c>
      <c r="E4" s="7">
        <f>1-(D4/5)</f>
        <v>1</v>
      </c>
    </row>
    <row r="5" spans="1:5" ht="15">
      <c r="A5" s="5">
        <v>2</v>
      </c>
      <c r="B5" s="6" t="s">
        <v>8</v>
      </c>
      <c r="C5" s="7">
        <v>1</v>
      </c>
      <c r="D5" s="7">
        <f aca="true" t="shared" si="0" ref="D5:D14">C5</f>
        <v>1</v>
      </c>
      <c r="E5" s="7">
        <f aca="true" t="shared" si="1" ref="E5:E14">1-(D5/5)</f>
        <v>0.8</v>
      </c>
    </row>
    <row r="6" spans="1:5" ht="15">
      <c r="A6" s="5">
        <v>3</v>
      </c>
      <c r="B6" s="6" t="s">
        <v>9</v>
      </c>
      <c r="C6" s="7">
        <v>1</v>
      </c>
      <c r="D6" s="7">
        <f t="shared" si="0"/>
        <v>1</v>
      </c>
      <c r="E6" s="7">
        <f t="shared" si="1"/>
        <v>0.8</v>
      </c>
    </row>
    <row r="7" spans="1:5" ht="15">
      <c r="A7" s="5">
        <v>4</v>
      </c>
      <c r="B7" s="6" t="s">
        <v>10</v>
      </c>
      <c r="C7" s="7">
        <v>0</v>
      </c>
      <c r="D7" s="7">
        <f t="shared" si="0"/>
        <v>0</v>
      </c>
      <c r="E7" s="7">
        <f t="shared" si="1"/>
        <v>1</v>
      </c>
    </row>
    <row r="8" spans="1:5" ht="15">
      <c r="A8" s="5">
        <v>5</v>
      </c>
      <c r="B8" s="6" t="s">
        <v>11</v>
      </c>
      <c r="C8" s="7">
        <v>1</v>
      </c>
      <c r="D8" s="7">
        <f t="shared" si="0"/>
        <v>1</v>
      </c>
      <c r="E8" s="7">
        <f t="shared" si="1"/>
        <v>0.8</v>
      </c>
    </row>
    <row r="9" spans="1:5" ht="31.5">
      <c r="A9" s="5">
        <v>6</v>
      </c>
      <c r="B9" s="6" t="s">
        <v>12</v>
      </c>
      <c r="C9" s="7">
        <v>0</v>
      </c>
      <c r="D9" s="7">
        <f t="shared" si="0"/>
        <v>0</v>
      </c>
      <c r="E9" s="7">
        <f t="shared" si="1"/>
        <v>1</v>
      </c>
    </row>
    <row r="10" spans="1:5" ht="15">
      <c r="A10" s="5">
        <v>7</v>
      </c>
      <c r="B10" s="6" t="s">
        <v>13</v>
      </c>
      <c r="C10" s="7">
        <v>0</v>
      </c>
      <c r="D10" s="7">
        <f t="shared" si="0"/>
        <v>0</v>
      </c>
      <c r="E10" s="7">
        <f t="shared" si="1"/>
        <v>1</v>
      </c>
    </row>
    <row r="11" spans="1:5" ht="31.5">
      <c r="A11" s="5">
        <v>8</v>
      </c>
      <c r="B11" s="6" t="s">
        <v>14</v>
      </c>
      <c r="C11" s="7">
        <v>0</v>
      </c>
      <c r="D11" s="7">
        <f t="shared" si="0"/>
        <v>0</v>
      </c>
      <c r="E11" s="7">
        <f t="shared" si="1"/>
        <v>1</v>
      </c>
    </row>
    <row r="12" spans="1:5" ht="15">
      <c r="A12" s="5">
        <v>9</v>
      </c>
      <c r="B12" s="6" t="s">
        <v>15</v>
      </c>
      <c r="C12" s="7">
        <v>0</v>
      </c>
      <c r="D12" s="7">
        <f t="shared" si="0"/>
        <v>0</v>
      </c>
      <c r="E12" s="7">
        <f t="shared" si="1"/>
        <v>1</v>
      </c>
    </row>
    <row r="13" spans="1:5" ht="15">
      <c r="A13" s="5">
        <v>10</v>
      </c>
      <c r="B13" s="6" t="s">
        <v>16</v>
      </c>
      <c r="C13" s="7">
        <v>0</v>
      </c>
      <c r="D13" s="7">
        <f t="shared" si="0"/>
        <v>0</v>
      </c>
      <c r="E13" s="7">
        <f t="shared" si="1"/>
        <v>1</v>
      </c>
    </row>
    <row r="14" spans="1:5" ht="15">
      <c r="A14" s="5">
        <v>11</v>
      </c>
      <c r="B14" s="6" t="s">
        <v>17</v>
      </c>
      <c r="C14" s="7">
        <v>0</v>
      </c>
      <c r="D14" s="7">
        <f t="shared" si="0"/>
        <v>0</v>
      </c>
      <c r="E14" s="7">
        <f t="shared" si="1"/>
        <v>1</v>
      </c>
    </row>
    <row r="15" spans="2:4" ht="15">
      <c r="B15" s="2"/>
      <c r="C15" s="3"/>
      <c r="D15" s="3"/>
    </row>
    <row r="16" spans="2:4" ht="15">
      <c r="B16" s="2" t="s">
        <v>18</v>
      </c>
      <c r="C16" s="3"/>
      <c r="D16" s="3"/>
    </row>
    <row r="17" spans="2:4" ht="15">
      <c r="B17" s="2" t="s">
        <v>19</v>
      </c>
      <c r="C17" s="3"/>
      <c r="D17" s="3"/>
    </row>
    <row r="18" spans="2:4" ht="15">
      <c r="B18" s="2"/>
      <c r="C18" s="3"/>
      <c r="D18" s="3"/>
    </row>
    <row r="19" spans="2:5" ht="52.5" customHeight="1">
      <c r="B19" s="21" t="s">
        <v>135</v>
      </c>
      <c r="C19" s="21"/>
      <c r="D19" s="21"/>
      <c r="E19" s="21"/>
    </row>
    <row r="20" spans="2:4" ht="15">
      <c r="B20" s="2"/>
      <c r="C20" s="3"/>
      <c r="D20" s="3"/>
    </row>
    <row r="21" spans="2:4" ht="15">
      <c r="B21" s="2"/>
      <c r="C21" s="3"/>
      <c r="D21" s="3"/>
    </row>
    <row r="22" spans="2:4" ht="15">
      <c r="B22" s="2"/>
      <c r="C22" s="3"/>
      <c r="D22" s="3"/>
    </row>
    <row r="23" spans="2:4" ht="15">
      <c r="B23" s="2"/>
      <c r="C23" s="3"/>
      <c r="D23" s="3"/>
    </row>
    <row r="24" spans="2:4" ht="15">
      <c r="B24" s="2"/>
      <c r="C24" s="3"/>
      <c r="D24" s="3"/>
    </row>
  </sheetData>
  <mergeCells count="2">
    <mergeCell ref="A1:E1"/>
    <mergeCell ref="B19:E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05A07-3065-4374-B629-DA41AED72C88}">
  <dimension ref="A1:G24"/>
  <sheetViews>
    <sheetView workbookViewId="0" topLeftCell="A1">
      <selection activeCell="K19" sqref="K19"/>
    </sheetView>
  </sheetViews>
  <sheetFormatPr defaultColWidth="9.140625" defaultRowHeight="15"/>
  <cols>
    <col min="1" max="1" width="7.28125" style="1" customWidth="1"/>
    <col min="2" max="2" width="34.421875" style="1" customWidth="1"/>
    <col min="3" max="4" width="20.7109375" style="1" customWidth="1"/>
    <col min="5" max="5" width="13.421875" style="1" customWidth="1"/>
    <col min="6" max="6" width="9.140625" style="1" customWidth="1"/>
    <col min="7" max="7" width="11.28125" style="1" bestFit="1" customWidth="1"/>
    <col min="8" max="16384" width="9.140625" style="1" customWidth="1"/>
  </cols>
  <sheetData>
    <row r="1" spans="1:6" ht="34.5" customHeight="1">
      <c r="A1" s="20" t="s">
        <v>31</v>
      </c>
      <c r="B1" s="20"/>
      <c r="C1" s="20"/>
      <c r="D1" s="20"/>
      <c r="E1" s="20"/>
      <c r="F1" s="20"/>
    </row>
    <row r="2" spans="1:6" ht="15">
      <c r="A2" s="2"/>
      <c r="B2" s="2"/>
      <c r="C2" s="2"/>
      <c r="D2" s="2"/>
      <c r="E2" s="2"/>
      <c r="F2" s="2"/>
    </row>
    <row r="3" spans="1:6" ht="15">
      <c r="A3" s="4" t="s">
        <v>2</v>
      </c>
      <c r="B3" s="4" t="s">
        <v>1</v>
      </c>
      <c r="C3" s="4" t="s">
        <v>22</v>
      </c>
      <c r="D3" s="4" t="s">
        <v>32</v>
      </c>
      <c r="E3" s="4" t="s">
        <v>5</v>
      </c>
      <c r="F3" s="4" t="s">
        <v>6</v>
      </c>
    </row>
    <row r="4" spans="1:7" ht="15">
      <c r="A4" s="5">
        <v>1</v>
      </c>
      <c r="B4" s="6" t="s">
        <v>7</v>
      </c>
      <c r="C4" s="7">
        <v>7289506.3</v>
      </c>
      <c r="D4" s="7">
        <v>7272477.77</v>
      </c>
      <c r="E4" s="7">
        <f>100*((C4-D4)/C4)</f>
        <v>0.233603337444132</v>
      </c>
      <c r="F4" s="7">
        <f>1-(E4/5)</f>
        <v>0.9532793325111736</v>
      </c>
      <c r="G4" s="3"/>
    </row>
    <row r="5" spans="1:7" ht="15">
      <c r="A5" s="5">
        <v>2</v>
      </c>
      <c r="B5" s="6" t="s">
        <v>8</v>
      </c>
      <c r="C5" s="7">
        <v>103978394.33</v>
      </c>
      <c r="D5" s="7">
        <v>102934787</v>
      </c>
      <c r="E5" s="7">
        <f aca="true" t="shared" si="0" ref="E5:E14">100*((C5-D5)/C5)</f>
        <v>1.0036770972706732</v>
      </c>
      <c r="F5" s="7">
        <f aca="true" t="shared" si="1" ref="F5:F14">1-(E5/5)</f>
        <v>0.7992645805458654</v>
      </c>
      <c r="G5" s="3"/>
    </row>
    <row r="6" spans="1:7" ht="15">
      <c r="A6" s="5">
        <v>3</v>
      </c>
      <c r="B6" s="6" t="s">
        <v>9</v>
      </c>
      <c r="C6" s="7">
        <v>561976705.24</v>
      </c>
      <c r="D6" s="7">
        <v>530051520.94</v>
      </c>
      <c r="E6" s="7">
        <f t="shared" si="0"/>
        <v>5.680873246581621</v>
      </c>
      <c r="F6" s="7">
        <v>0</v>
      </c>
      <c r="G6" s="3"/>
    </row>
    <row r="7" spans="1:7" ht="15">
      <c r="A7" s="5">
        <v>4</v>
      </c>
      <c r="B7" s="6" t="s">
        <v>10</v>
      </c>
      <c r="C7" s="7">
        <f>106045436.84-3190111.21</f>
        <v>102855325.63000001</v>
      </c>
      <c r="D7" s="7">
        <v>102160156.95</v>
      </c>
      <c r="E7" s="7">
        <f t="shared" si="0"/>
        <v>0.6758703798194442</v>
      </c>
      <c r="F7" s="7">
        <f t="shared" si="1"/>
        <v>0.8648259240361111</v>
      </c>
      <c r="G7" s="3"/>
    </row>
    <row r="8" spans="1:7" ht="15">
      <c r="A8" s="5">
        <v>5</v>
      </c>
      <c r="B8" s="6" t="s">
        <v>11</v>
      </c>
      <c r="C8" s="7">
        <v>1087609731.59</v>
      </c>
      <c r="D8" s="7">
        <v>1081082549.29</v>
      </c>
      <c r="E8" s="7">
        <f t="shared" si="0"/>
        <v>0.600140115559441</v>
      </c>
      <c r="F8" s="7">
        <f t="shared" si="1"/>
        <v>0.8799719768881118</v>
      </c>
      <c r="G8" s="3"/>
    </row>
    <row r="9" spans="1:7" ht="31.5">
      <c r="A9" s="5">
        <v>6</v>
      </c>
      <c r="B9" s="6" t="s">
        <v>12</v>
      </c>
      <c r="C9" s="7">
        <v>121157145</v>
      </c>
      <c r="D9" s="7">
        <v>120763409.97</v>
      </c>
      <c r="E9" s="7">
        <f t="shared" si="0"/>
        <v>0.3249787951011896</v>
      </c>
      <c r="F9" s="7">
        <f t="shared" si="1"/>
        <v>0.9350042409797621</v>
      </c>
      <c r="G9" s="3"/>
    </row>
    <row r="10" spans="1:7" ht="15">
      <c r="A10" s="5">
        <v>7</v>
      </c>
      <c r="B10" s="6" t="s">
        <v>13</v>
      </c>
      <c r="C10" s="7">
        <v>1119983198.99</v>
      </c>
      <c r="D10" s="7">
        <v>1046494256.89</v>
      </c>
      <c r="E10" s="7">
        <f t="shared" si="0"/>
        <v>6.561611117583934</v>
      </c>
      <c r="F10" s="7">
        <v>0</v>
      </c>
      <c r="G10" s="3"/>
    </row>
    <row r="11" spans="1:7" ht="31.5">
      <c r="A11" s="5">
        <v>8</v>
      </c>
      <c r="B11" s="6" t="s">
        <v>14</v>
      </c>
      <c r="C11" s="7">
        <v>21438896</v>
      </c>
      <c r="D11" s="7">
        <v>21399147.13</v>
      </c>
      <c r="E11" s="7">
        <f t="shared" si="0"/>
        <v>0.18540539587486707</v>
      </c>
      <c r="F11" s="7">
        <f t="shared" si="1"/>
        <v>0.9629189208250266</v>
      </c>
      <c r="G11" s="3"/>
    </row>
    <row r="12" spans="1:7" ht="15">
      <c r="A12" s="5">
        <v>9</v>
      </c>
      <c r="B12" s="6" t="s">
        <v>15</v>
      </c>
      <c r="C12" s="7">
        <v>9184028.63</v>
      </c>
      <c r="D12" s="7">
        <v>9163700.24</v>
      </c>
      <c r="E12" s="7">
        <f t="shared" si="0"/>
        <v>0.22134501991421376</v>
      </c>
      <c r="F12" s="7">
        <f t="shared" si="1"/>
        <v>0.9557309960171573</v>
      </c>
      <c r="G12" s="3"/>
    </row>
    <row r="13" spans="1:7" ht="15">
      <c r="A13" s="5">
        <v>10</v>
      </c>
      <c r="B13" s="6" t="s">
        <v>16</v>
      </c>
      <c r="C13" s="7">
        <v>6856270</v>
      </c>
      <c r="D13" s="7">
        <v>6382978.6</v>
      </c>
      <c r="E13" s="7">
        <f t="shared" si="0"/>
        <v>6.903044950096778</v>
      </c>
      <c r="F13" s="7">
        <v>0</v>
      </c>
      <c r="G13" s="3"/>
    </row>
    <row r="14" spans="1:7" ht="15">
      <c r="A14" s="5">
        <v>11</v>
      </c>
      <c r="B14" s="6" t="s">
        <v>17</v>
      </c>
      <c r="C14" s="7">
        <v>21113204.5</v>
      </c>
      <c r="D14" s="7">
        <v>20712051.68</v>
      </c>
      <c r="E14" s="7">
        <f t="shared" si="0"/>
        <v>1.9000091625124944</v>
      </c>
      <c r="F14" s="7">
        <f t="shared" si="1"/>
        <v>0.6199981674975011</v>
      </c>
      <c r="G14" s="3"/>
    </row>
    <row r="15" spans="2:5" ht="15">
      <c r="B15" s="2"/>
      <c r="C15" s="3"/>
      <c r="D15" s="3"/>
      <c r="E15" s="3"/>
    </row>
    <row r="16" spans="2:5" ht="15">
      <c r="B16" s="2" t="s">
        <v>18</v>
      </c>
      <c r="C16" s="3"/>
      <c r="D16" s="3"/>
      <c r="E16" s="3"/>
    </row>
    <row r="17" spans="2:5" ht="15">
      <c r="B17" s="2" t="s">
        <v>19</v>
      </c>
      <c r="C17" s="3"/>
      <c r="D17" s="3"/>
      <c r="E17" s="3"/>
    </row>
    <row r="18" spans="2:5" ht="15">
      <c r="B18" s="2"/>
      <c r="C18" s="3"/>
      <c r="D18" s="3"/>
      <c r="E18" s="3"/>
    </row>
    <row r="19" spans="2:6" ht="35.25" customHeight="1">
      <c r="B19" s="21" t="s">
        <v>136</v>
      </c>
      <c r="C19" s="21"/>
      <c r="D19" s="21"/>
      <c r="E19" s="21"/>
      <c r="F19" s="21"/>
    </row>
    <row r="20" spans="2:6" ht="29.25" customHeight="1">
      <c r="B20" s="21" t="s">
        <v>137</v>
      </c>
      <c r="C20" s="21"/>
      <c r="D20" s="21"/>
      <c r="E20" s="21"/>
      <c r="F20" s="21"/>
    </row>
    <row r="21" spans="2:6" ht="15">
      <c r="B21" s="20"/>
      <c r="C21" s="20"/>
      <c r="D21" s="20"/>
      <c r="E21" s="20"/>
      <c r="F21" s="20"/>
    </row>
    <row r="22" spans="2:5" ht="15">
      <c r="B22" s="2"/>
      <c r="C22" s="3"/>
      <c r="D22" s="3"/>
      <c r="E22" s="3"/>
    </row>
    <row r="23" spans="2:5" ht="15">
      <c r="B23" s="2"/>
      <c r="C23" s="3"/>
      <c r="D23" s="3"/>
      <c r="E23" s="3"/>
    </row>
    <row r="24" spans="2:5" ht="15">
      <c r="B24" s="2"/>
      <c r="C24" s="3"/>
      <c r="D24" s="3"/>
      <c r="E24" s="3"/>
    </row>
  </sheetData>
  <mergeCells count="4">
    <mergeCell ref="A1:F1"/>
    <mergeCell ref="B19:F19"/>
    <mergeCell ref="B20:F20"/>
    <mergeCell ref="B21:F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B4CA0-0398-4E1C-987C-1FC3BB9721BD}">
  <dimension ref="A1:J24"/>
  <sheetViews>
    <sheetView workbookViewId="0" topLeftCell="A1">
      <selection activeCell="K19" sqref="K19"/>
    </sheetView>
  </sheetViews>
  <sheetFormatPr defaultColWidth="9.140625" defaultRowHeight="15"/>
  <cols>
    <col min="1" max="1" width="7.28125" style="1" customWidth="1"/>
    <col min="2" max="2" width="34.421875" style="1" customWidth="1"/>
    <col min="3" max="4" width="20.7109375" style="1" customWidth="1"/>
    <col min="5" max="5" width="13.421875" style="1" customWidth="1"/>
    <col min="6" max="9" width="9.140625" style="1" customWidth="1"/>
    <col min="10" max="10" width="12.7109375" style="1" customWidth="1"/>
    <col min="11" max="16384" width="9.140625" style="1" customWidth="1"/>
  </cols>
  <sheetData>
    <row r="1" spans="1:6" ht="51" customHeight="1">
      <c r="A1" s="20" t="s">
        <v>33</v>
      </c>
      <c r="B1" s="20"/>
      <c r="C1" s="20"/>
      <c r="D1" s="20"/>
      <c r="E1" s="20"/>
      <c r="F1" s="20"/>
    </row>
    <row r="2" spans="1:6" ht="15">
      <c r="A2" s="2"/>
      <c r="B2" s="2"/>
      <c r="C2" s="2"/>
      <c r="D2" s="2"/>
      <c r="E2" s="2"/>
      <c r="F2" s="2"/>
    </row>
    <row r="3" spans="1:6" ht="15">
      <c r="A3" s="4" t="s">
        <v>2</v>
      </c>
      <c r="B3" s="4" t="s">
        <v>1</v>
      </c>
      <c r="C3" s="4" t="s">
        <v>34</v>
      </c>
      <c r="D3" s="4" t="s">
        <v>35</v>
      </c>
      <c r="E3" s="4" t="s">
        <v>5</v>
      </c>
      <c r="F3" s="4" t="s">
        <v>6</v>
      </c>
    </row>
    <row r="4" spans="1:8" ht="15">
      <c r="A4" s="5">
        <v>1</v>
      </c>
      <c r="B4" s="6" t="s">
        <v>7</v>
      </c>
      <c r="C4" s="7">
        <v>0</v>
      </c>
      <c r="D4" s="7">
        <v>0</v>
      </c>
      <c r="E4" s="7"/>
      <c r="F4" s="7">
        <v>0.5</v>
      </c>
      <c r="G4" s="3"/>
      <c r="H4" s="3"/>
    </row>
    <row r="5" spans="1:10" ht="15">
      <c r="A5" s="5">
        <v>2</v>
      </c>
      <c r="B5" s="6" t="s">
        <v>8</v>
      </c>
      <c r="C5" s="7">
        <v>694560.82</v>
      </c>
      <c r="D5" s="7">
        <v>681000</v>
      </c>
      <c r="E5" s="7">
        <f aca="true" t="shared" si="0" ref="E5:E14">(ABS(C5-D5)/D5)*100</f>
        <v>1.9913098384728263</v>
      </c>
      <c r="F5" s="7">
        <v>1</v>
      </c>
      <c r="G5" s="3"/>
      <c r="H5" s="3"/>
      <c r="J5" s="3"/>
    </row>
    <row r="6" spans="1:10" ht="15">
      <c r="A6" s="5">
        <v>3</v>
      </c>
      <c r="B6" s="6" t="s">
        <v>9</v>
      </c>
      <c r="C6" s="7">
        <v>3569000</v>
      </c>
      <c r="D6" s="7">
        <v>3581241.04</v>
      </c>
      <c r="E6" s="7">
        <f t="shared" si="0"/>
        <v>0.34181000003283885</v>
      </c>
      <c r="F6" s="7">
        <v>1</v>
      </c>
      <c r="G6" s="3"/>
      <c r="H6" s="3"/>
      <c r="J6" s="3"/>
    </row>
    <row r="7" spans="1:10" ht="15">
      <c r="A7" s="5">
        <v>4</v>
      </c>
      <c r="B7" s="6" t="s">
        <v>10</v>
      </c>
      <c r="C7" s="7">
        <v>32216.97</v>
      </c>
      <c r="D7" s="7">
        <v>39000</v>
      </c>
      <c r="E7" s="7">
        <f t="shared" si="0"/>
        <v>17.39238461538461</v>
      </c>
      <c r="F7" s="7">
        <f>1-(E7-15)/15</f>
        <v>0.8405076923076926</v>
      </c>
      <c r="G7" s="3"/>
      <c r="H7" s="3"/>
      <c r="J7" s="3"/>
    </row>
    <row r="8" spans="1:10" ht="15">
      <c r="A8" s="5">
        <v>5</v>
      </c>
      <c r="B8" s="6" t="s">
        <v>11</v>
      </c>
      <c r="C8" s="7">
        <v>170060.82</v>
      </c>
      <c r="D8" s="7">
        <v>67000</v>
      </c>
      <c r="E8" s="7">
        <f t="shared" si="0"/>
        <v>153.8221194029851</v>
      </c>
      <c r="F8" s="7">
        <v>0</v>
      </c>
      <c r="G8" s="3"/>
      <c r="H8" s="3"/>
      <c r="J8" s="3"/>
    </row>
    <row r="9" spans="1:10" ht="31.5">
      <c r="A9" s="5">
        <v>6</v>
      </c>
      <c r="B9" s="6" t="s">
        <v>12</v>
      </c>
      <c r="C9" s="7">
        <v>398969.25</v>
      </c>
      <c r="D9" s="7">
        <v>352592.16</v>
      </c>
      <c r="E9" s="7">
        <f t="shared" si="0"/>
        <v>13.15318241903054</v>
      </c>
      <c r="F9" s="7">
        <v>1</v>
      </c>
      <c r="G9" s="3"/>
      <c r="H9" s="3"/>
      <c r="J9" s="3"/>
    </row>
    <row r="10" spans="1:10" ht="15">
      <c r="A10" s="5">
        <v>7</v>
      </c>
      <c r="B10" s="6" t="s">
        <v>13</v>
      </c>
      <c r="C10" s="7">
        <v>259307.23</v>
      </c>
      <c r="D10" s="7">
        <v>213646.34</v>
      </c>
      <c r="E10" s="7">
        <f t="shared" si="0"/>
        <v>21.372184517647256</v>
      </c>
      <c r="F10" s="7">
        <f>1-(E10-15)/15</f>
        <v>0.5751876988235163</v>
      </c>
      <c r="G10" s="3"/>
      <c r="H10" s="3"/>
      <c r="J10" s="3"/>
    </row>
    <row r="11" spans="1:10" ht="31.5">
      <c r="A11" s="5">
        <v>8</v>
      </c>
      <c r="B11" s="6" t="s">
        <v>14</v>
      </c>
      <c r="C11" s="7">
        <v>8400</v>
      </c>
      <c r="D11" s="7">
        <v>0</v>
      </c>
      <c r="E11" s="7"/>
      <c r="F11" s="7">
        <v>0</v>
      </c>
      <c r="G11" s="3"/>
      <c r="H11" s="3"/>
      <c r="J11" s="3"/>
    </row>
    <row r="12" spans="1:10" ht="15">
      <c r="A12" s="5">
        <v>9</v>
      </c>
      <c r="B12" s="6" t="s">
        <v>15</v>
      </c>
      <c r="C12" s="7">
        <v>0</v>
      </c>
      <c r="D12" s="7">
        <v>0</v>
      </c>
      <c r="E12" s="7"/>
      <c r="F12" s="7">
        <v>0.5</v>
      </c>
      <c r="G12" s="3"/>
      <c r="H12" s="3"/>
      <c r="J12" s="3"/>
    </row>
    <row r="13" spans="1:10" ht="15">
      <c r="A13" s="5">
        <v>10</v>
      </c>
      <c r="B13" s="6" t="s">
        <v>16</v>
      </c>
      <c r="C13" s="7">
        <v>0</v>
      </c>
      <c r="D13" s="7">
        <v>0</v>
      </c>
      <c r="E13" s="7"/>
      <c r="F13" s="7">
        <v>0.5</v>
      </c>
      <c r="G13" s="3"/>
      <c r="H13" s="3"/>
      <c r="J13" s="3"/>
    </row>
    <row r="14" spans="1:8" ht="15">
      <c r="A14" s="5">
        <v>11</v>
      </c>
      <c r="B14" s="6" t="s">
        <v>17</v>
      </c>
      <c r="C14" s="7">
        <v>82570765.47</v>
      </c>
      <c r="D14" s="7">
        <v>67251027.31</v>
      </c>
      <c r="E14" s="7">
        <f t="shared" si="0"/>
        <v>22.779931805922025</v>
      </c>
      <c r="F14" s="7">
        <f>1-(E14-15)/15</f>
        <v>0.48133787960519825</v>
      </c>
      <c r="G14" s="3"/>
      <c r="H14" s="3"/>
    </row>
    <row r="15" spans="2:5" ht="15">
      <c r="B15" s="2"/>
      <c r="C15" s="3"/>
      <c r="D15" s="3"/>
      <c r="E15" s="3"/>
    </row>
    <row r="16" spans="2:5" ht="15">
      <c r="B16" s="21" t="s">
        <v>36</v>
      </c>
      <c r="C16" s="21"/>
      <c r="D16" s="3"/>
      <c r="E16" s="3"/>
    </row>
    <row r="17" spans="2:5" ht="15">
      <c r="B17" s="21" t="s">
        <v>37</v>
      </c>
      <c r="C17" s="21"/>
      <c r="D17" s="3"/>
      <c r="E17" s="3"/>
    </row>
    <row r="18" spans="2:5" ht="15">
      <c r="B18" s="21" t="s">
        <v>38</v>
      </c>
      <c r="C18" s="21"/>
      <c r="D18" s="3"/>
      <c r="E18" s="3"/>
    </row>
    <row r="19" spans="2:5" ht="15">
      <c r="B19" s="21" t="s">
        <v>39</v>
      </c>
      <c r="C19" s="21"/>
      <c r="D19" s="3"/>
      <c r="E19" s="3"/>
    </row>
    <row r="20" spans="2:5" ht="15">
      <c r="B20" s="2"/>
      <c r="C20" s="3"/>
      <c r="D20" s="3"/>
      <c r="E20" s="3"/>
    </row>
    <row r="21" spans="2:6" ht="45" customHeight="1">
      <c r="B21" s="21" t="s">
        <v>138</v>
      </c>
      <c r="C21" s="21"/>
      <c r="D21" s="21"/>
      <c r="E21" s="21"/>
      <c r="F21" s="21"/>
    </row>
    <row r="22" spans="2:6" ht="59.25" customHeight="1">
      <c r="B22" s="21" t="s">
        <v>139</v>
      </c>
      <c r="C22" s="21"/>
      <c r="D22" s="21"/>
      <c r="E22" s="21"/>
      <c r="F22" s="21"/>
    </row>
    <row r="23" spans="2:5" ht="15">
      <c r="B23" s="2"/>
      <c r="C23" s="3"/>
      <c r="D23" s="3"/>
      <c r="E23" s="3"/>
    </row>
    <row r="24" spans="2:5" ht="15">
      <c r="B24" s="2"/>
      <c r="C24" s="3"/>
      <c r="D24" s="3"/>
      <c r="E24" s="3"/>
    </row>
  </sheetData>
  <mergeCells count="7">
    <mergeCell ref="B21:F21"/>
    <mergeCell ref="B22:F22"/>
    <mergeCell ref="A1:F1"/>
    <mergeCell ref="B17:C17"/>
    <mergeCell ref="B16:C16"/>
    <mergeCell ref="B18:C18"/>
    <mergeCell ref="B19:C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A4498-1559-43AA-934C-D208F695B2A9}">
  <dimension ref="A1:H24"/>
  <sheetViews>
    <sheetView workbookViewId="0" topLeftCell="A1">
      <selection activeCell="K19" sqref="K19"/>
    </sheetView>
  </sheetViews>
  <sheetFormatPr defaultColWidth="9.140625" defaultRowHeight="15"/>
  <cols>
    <col min="1" max="1" width="7.28125" style="1" customWidth="1"/>
    <col min="2" max="2" width="34.421875" style="1" customWidth="1"/>
    <col min="3" max="4" width="20.7109375" style="1" customWidth="1"/>
    <col min="5" max="5" width="15.421875" style="1" bestFit="1" customWidth="1"/>
    <col min="6" max="6" width="9.140625" style="1" customWidth="1"/>
    <col min="7" max="7" width="11.28125" style="1" bestFit="1" customWidth="1"/>
    <col min="8" max="16384" width="9.140625" style="1" customWidth="1"/>
  </cols>
  <sheetData>
    <row r="1" spans="1:6" ht="15">
      <c r="A1" s="20" t="s">
        <v>41</v>
      </c>
      <c r="B1" s="20"/>
      <c r="C1" s="20"/>
      <c r="D1" s="20"/>
      <c r="E1" s="20"/>
      <c r="F1" s="20"/>
    </row>
    <row r="2" spans="1:6" ht="15">
      <c r="A2" s="2"/>
      <c r="B2" s="2"/>
      <c r="C2" s="2"/>
      <c r="D2" s="2"/>
      <c r="E2" s="2"/>
      <c r="F2" s="2"/>
    </row>
    <row r="3" spans="1:6" ht="15">
      <c r="A3" s="4" t="s">
        <v>2</v>
      </c>
      <c r="B3" s="4" t="s">
        <v>1</v>
      </c>
      <c r="C3" s="4" t="s">
        <v>42</v>
      </c>
      <c r="D3" s="4" t="s">
        <v>43</v>
      </c>
      <c r="E3" s="4" t="s">
        <v>5</v>
      </c>
      <c r="F3" s="4" t="s">
        <v>6</v>
      </c>
    </row>
    <row r="4" spans="1:8" ht="15">
      <c r="A4" s="5">
        <v>1</v>
      </c>
      <c r="B4" s="6" t="s">
        <v>7</v>
      </c>
      <c r="C4" s="7">
        <v>493244.96</v>
      </c>
      <c r="D4" s="7">
        <f>5893549.11/3</f>
        <v>1964516.37</v>
      </c>
      <c r="E4" s="7">
        <f>100*((C4-D4)/D4)</f>
        <v>-74.89229575623236</v>
      </c>
      <c r="F4" s="7">
        <f>1-(E4/40)</f>
        <v>2.872307393905809</v>
      </c>
      <c r="G4" s="3"/>
      <c r="H4" s="3"/>
    </row>
    <row r="5" spans="1:8" ht="15">
      <c r="A5" s="5">
        <v>2</v>
      </c>
      <c r="B5" s="6" t="s">
        <v>8</v>
      </c>
      <c r="C5" s="7">
        <v>14249481.04</v>
      </c>
      <c r="D5" s="7">
        <f>74610859.26/3</f>
        <v>24870286.42</v>
      </c>
      <c r="E5" s="7">
        <f aca="true" t="shared" si="0" ref="E5:E14">100*((C5-D5)/D5)</f>
        <v>-42.70479720514615</v>
      </c>
      <c r="F5" s="7">
        <f aca="true" t="shared" si="1" ref="F5:F14">1-(E5/40)</f>
        <v>2.0676199301286537</v>
      </c>
      <c r="G5" s="3"/>
      <c r="H5" s="3"/>
    </row>
    <row r="6" spans="1:8" ht="15">
      <c r="A6" s="5">
        <v>3</v>
      </c>
      <c r="B6" s="6" t="s">
        <v>9</v>
      </c>
      <c r="C6" s="7">
        <v>123218056.9</v>
      </c>
      <c r="D6" s="7">
        <f>266832307.31/3</f>
        <v>88944102.43666667</v>
      </c>
      <c r="E6" s="7">
        <f t="shared" si="0"/>
        <v>38.53426312074864</v>
      </c>
      <c r="F6" s="7">
        <f t="shared" si="1"/>
        <v>0.03664342198128401</v>
      </c>
      <c r="G6" s="3"/>
      <c r="H6" s="3"/>
    </row>
    <row r="7" spans="1:8" ht="15">
      <c r="A7" s="5">
        <v>4</v>
      </c>
      <c r="B7" s="6" t="s">
        <v>10</v>
      </c>
      <c r="C7" s="7">
        <v>15953921.99</v>
      </c>
      <c r="D7" s="7">
        <f>70672852.34/3</f>
        <v>23557617.44666667</v>
      </c>
      <c r="E7" s="7">
        <f t="shared" si="0"/>
        <v>-32.277013895318895</v>
      </c>
      <c r="F7" s="7">
        <f t="shared" si="1"/>
        <v>1.8069253473829723</v>
      </c>
      <c r="G7" s="3"/>
      <c r="H7" s="3"/>
    </row>
    <row r="8" spans="1:8" ht="15">
      <c r="A8" s="5">
        <v>5</v>
      </c>
      <c r="B8" s="6" t="s">
        <v>11</v>
      </c>
      <c r="C8" s="7">
        <v>192307317.49</v>
      </c>
      <c r="D8" s="7">
        <f>739822555.09/3</f>
        <v>246607518.36333334</v>
      </c>
      <c r="E8" s="7">
        <f t="shared" si="0"/>
        <v>-22.01887486387638</v>
      </c>
      <c r="F8" s="7">
        <f t="shared" si="1"/>
        <v>1.5504718715969095</v>
      </c>
      <c r="G8" s="3"/>
      <c r="H8" s="3"/>
    </row>
    <row r="9" spans="1:8" ht="31.5">
      <c r="A9" s="5">
        <v>6</v>
      </c>
      <c r="B9" s="6" t="s">
        <v>12</v>
      </c>
      <c r="C9" s="7">
        <v>14969828.73</v>
      </c>
      <c r="D9" s="7">
        <f>78208207.87/3</f>
        <v>26069402.623333335</v>
      </c>
      <c r="E9" s="7">
        <f t="shared" si="0"/>
        <v>-42.57701664171889</v>
      </c>
      <c r="F9" s="7">
        <f t="shared" si="1"/>
        <v>2.0644254160429725</v>
      </c>
      <c r="G9" s="3"/>
      <c r="H9" s="3"/>
    </row>
    <row r="10" spans="1:8" ht="15">
      <c r="A10" s="5">
        <v>7</v>
      </c>
      <c r="B10" s="6" t="s">
        <v>13</v>
      </c>
      <c r="C10" s="7">
        <v>131550306.42</v>
      </c>
      <c r="D10" s="7">
        <f>759929972.04/3</f>
        <v>253309990.67999998</v>
      </c>
      <c r="E10" s="7">
        <f t="shared" si="0"/>
        <v>-48.067462295166976</v>
      </c>
      <c r="F10" s="7">
        <f t="shared" si="1"/>
        <v>2.2016865573791744</v>
      </c>
      <c r="G10" s="3"/>
      <c r="H10" s="3"/>
    </row>
    <row r="11" spans="1:8" ht="31.5">
      <c r="A11" s="5">
        <v>8</v>
      </c>
      <c r="B11" s="6" t="s">
        <v>14</v>
      </c>
      <c r="C11" s="7">
        <v>2877534.74</v>
      </c>
      <c r="D11" s="7">
        <f>14694335.42/3</f>
        <v>4898111.806666667</v>
      </c>
      <c r="E11" s="7">
        <f t="shared" si="0"/>
        <v>-41.25216300527322</v>
      </c>
      <c r="F11" s="7">
        <f t="shared" si="1"/>
        <v>2.0313040751318305</v>
      </c>
      <c r="G11" s="3"/>
      <c r="H11" s="3"/>
    </row>
    <row r="12" spans="1:8" ht="15">
      <c r="A12" s="5">
        <v>9</v>
      </c>
      <c r="B12" s="6" t="s">
        <v>15</v>
      </c>
      <c r="C12" s="7">
        <v>1149423.7</v>
      </c>
      <c r="D12" s="7">
        <f>5828597.16/3</f>
        <v>1942865.72</v>
      </c>
      <c r="E12" s="7">
        <f t="shared" si="0"/>
        <v>-40.83874720894247</v>
      </c>
      <c r="F12" s="7">
        <f t="shared" si="1"/>
        <v>2.020968680223562</v>
      </c>
      <c r="G12" s="3"/>
      <c r="H12" s="3"/>
    </row>
    <row r="13" spans="1:8" ht="15">
      <c r="A13" s="5">
        <v>10</v>
      </c>
      <c r="B13" s="6" t="s">
        <v>16</v>
      </c>
      <c r="C13" s="7">
        <v>791065.68</v>
      </c>
      <c r="D13" s="7">
        <f>4390986.37/3</f>
        <v>1463662.1233333333</v>
      </c>
      <c r="E13" s="7">
        <f t="shared" si="0"/>
        <v>-45.95298550197959</v>
      </c>
      <c r="F13" s="7">
        <f t="shared" si="1"/>
        <v>2.14882463754949</v>
      </c>
      <c r="G13" s="3"/>
      <c r="H13" s="3"/>
    </row>
    <row r="14" spans="1:8" ht="15">
      <c r="A14" s="5">
        <v>11</v>
      </c>
      <c r="B14" s="6" t="s">
        <v>17</v>
      </c>
      <c r="C14" s="7">
        <v>2672350.14</v>
      </c>
      <c r="D14" s="7">
        <f>14956761.1/3</f>
        <v>4985587.033333333</v>
      </c>
      <c r="E14" s="7">
        <f t="shared" si="0"/>
        <v>-46.39848583260449</v>
      </c>
      <c r="F14" s="7">
        <f t="shared" si="1"/>
        <v>2.159962145815112</v>
      </c>
      <c r="G14" s="3"/>
      <c r="H14" s="3"/>
    </row>
    <row r="15" spans="2:5" ht="15">
      <c r="B15" s="2"/>
      <c r="C15" s="3"/>
      <c r="D15" s="3"/>
      <c r="E15" s="3"/>
    </row>
    <row r="16" spans="2:5" ht="15">
      <c r="B16" s="21" t="s">
        <v>44</v>
      </c>
      <c r="C16" s="21"/>
      <c r="D16" s="3"/>
      <c r="E16" s="3"/>
    </row>
    <row r="17" spans="2:5" ht="15">
      <c r="B17" s="21" t="s">
        <v>45</v>
      </c>
      <c r="C17" s="21"/>
      <c r="D17" s="3"/>
      <c r="E17" s="3"/>
    </row>
    <row r="18" spans="2:5" ht="15">
      <c r="B18" s="21"/>
      <c r="C18" s="21"/>
      <c r="D18" s="3"/>
      <c r="E18" s="3"/>
    </row>
    <row r="19" spans="2:5" ht="15">
      <c r="B19" s="21"/>
      <c r="C19" s="21"/>
      <c r="D19" s="3"/>
      <c r="E19" s="3"/>
    </row>
    <row r="20" spans="2:6" ht="15">
      <c r="B20" s="21" t="s">
        <v>140</v>
      </c>
      <c r="C20" s="21"/>
      <c r="D20" s="21"/>
      <c r="E20" s="21"/>
      <c r="F20" s="21"/>
    </row>
    <row r="21" spans="2:6" ht="27.75" customHeight="1">
      <c r="B21" s="21" t="s">
        <v>141</v>
      </c>
      <c r="C21" s="21"/>
      <c r="D21" s="21"/>
      <c r="E21" s="21"/>
      <c r="F21" s="21"/>
    </row>
    <row r="22" spans="2:5" ht="15">
      <c r="B22" s="2"/>
      <c r="C22" s="3"/>
      <c r="D22" s="3"/>
      <c r="E22" s="3"/>
    </row>
    <row r="23" spans="2:5" ht="15">
      <c r="B23" s="2"/>
      <c r="C23" s="3"/>
      <c r="D23" s="3"/>
      <c r="E23" s="3"/>
    </row>
    <row r="24" spans="2:5" ht="15">
      <c r="B24" s="2"/>
      <c r="C24" s="3"/>
      <c r="D24" s="3"/>
      <c r="E24" s="3"/>
    </row>
  </sheetData>
  <mergeCells count="7">
    <mergeCell ref="B20:F20"/>
    <mergeCell ref="B21:F21"/>
    <mergeCell ref="A1:F1"/>
    <mergeCell ref="B16:C16"/>
    <mergeCell ref="B17:C17"/>
    <mergeCell ref="B18:C18"/>
    <mergeCell ref="B19:C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8A789-E806-460C-A0AE-DAB7AF022657}">
  <dimension ref="A1:H29"/>
  <sheetViews>
    <sheetView workbookViewId="0" topLeftCell="A1">
      <selection activeCell="K19" sqref="K19"/>
    </sheetView>
  </sheetViews>
  <sheetFormatPr defaultColWidth="9.140625" defaultRowHeight="15"/>
  <cols>
    <col min="1" max="1" width="7.28125" style="1" customWidth="1"/>
    <col min="2" max="2" width="34.421875" style="1" customWidth="1"/>
    <col min="3" max="4" width="20.7109375" style="1" customWidth="1"/>
    <col min="5" max="5" width="13.421875" style="1" customWidth="1"/>
    <col min="6" max="6" width="9.140625" style="1" customWidth="1"/>
    <col min="7" max="7" width="17.140625" style="1" customWidth="1"/>
    <col min="8" max="16384" width="9.140625" style="1" customWidth="1"/>
  </cols>
  <sheetData>
    <row r="1" spans="1:6" ht="15">
      <c r="A1" s="20" t="s">
        <v>46</v>
      </c>
      <c r="B1" s="20"/>
      <c r="C1" s="20"/>
      <c r="D1" s="20"/>
      <c r="E1" s="20"/>
      <c r="F1" s="20"/>
    </row>
    <row r="2" spans="1:6" ht="15">
      <c r="A2" s="2"/>
      <c r="B2" s="2"/>
      <c r="C2" s="2"/>
      <c r="D2" s="2"/>
      <c r="E2" s="2"/>
      <c r="F2" s="2"/>
    </row>
    <row r="3" spans="1:6" ht="15">
      <c r="A3" s="4" t="s">
        <v>2</v>
      </c>
      <c r="B3" s="4" t="s">
        <v>1</v>
      </c>
      <c r="C3" s="4" t="s">
        <v>3</v>
      </c>
      <c r="D3" s="4" t="s">
        <v>42</v>
      </c>
      <c r="E3" s="4" t="s">
        <v>5</v>
      </c>
      <c r="F3" s="4" t="s">
        <v>6</v>
      </c>
    </row>
    <row r="4" spans="1:8" ht="15">
      <c r="A4" s="5">
        <v>1</v>
      </c>
      <c r="B4" s="6" t="s">
        <v>7</v>
      </c>
      <c r="C4" s="7">
        <v>0</v>
      </c>
      <c r="D4" s="7">
        <v>7272477.77</v>
      </c>
      <c r="E4" s="7">
        <f>100*(C4/D4)</f>
        <v>0</v>
      </c>
      <c r="F4" s="7">
        <f>1-E4</f>
        <v>1</v>
      </c>
      <c r="G4" s="3"/>
      <c r="H4" s="3"/>
    </row>
    <row r="5" spans="1:8" ht="15">
      <c r="A5" s="5">
        <v>2</v>
      </c>
      <c r="B5" s="6" t="s">
        <v>8</v>
      </c>
      <c r="C5" s="7">
        <v>15158.99</v>
      </c>
      <c r="D5" s="7">
        <v>102934787</v>
      </c>
      <c r="E5" s="7">
        <f aca="true" t="shared" si="0" ref="E5:E14">100*(C5/D5)</f>
        <v>0.014726790079237256</v>
      </c>
      <c r="F5" s="7">
        <f aca="true" t="shared" si="1" ref="F5:F13">1-E5</f>
        <v>0.9852732099207627</v>
      </c>
      <c r="G5" s="3"/>
      <c r="H5" s="3"/>
    </row>
    <row r="6" spans="1:8" ht="15">
      <c r="A6" s="5">
        <v>3</v>
      </c>
      <c r="B6" s="6" t="s">
        <v>9</v>
      </c>
      <c r="C6" s="7">
        <f>170.05-170.05+49878762.69</f>
        <v>49878762.69</v>
      </c>
      <c r="D6" s="7">
        <v>530051520.94</v>
      </c>
      <c r="E6" s="7">
        <f t="shared" si="0"/>
        <v>9.41017254351886</v>
      </c>
      <c r="F6" s="7">
        <v>0</v>
      </c>
      <c r="G6" s="3"/>
      <c r="H6" s="3"/>
    </row>
    <row r="7" spans="1:8" ht="15">
      <c r="A7" s="5">
        <v>4</v>
      </c>
      <c r="B7" s="6" t="s">
        <v>10</v>
      </c>
      <c r="C7" s="7">
        <v>52603.67</v>
      </c>
      <c r="D7" s="7">
        <v>102160156.95</v>
      </c>
      <c r="E7" s="7">
        <f t="shared" si="0"/>
        <v>0.05149137547404678</v>
      </c>
      <c r="F7" s="7">
        <f t="shared" si="1"/>
        <v>0.9485086245259532</v>
      </c>
      <c r="G7" s="3"/>
      <c r="H7" s="3"/>
    </row>
    <row r="8" spans="1:8" ht="15">
      <c r="A8" s="5">
        <v>5</v>
      </c>
      <c r="B8" s="6" t="s">
        <v>11</v>
      </c>
      <c r="C8" s="7">
        <f>1556718.19-221010.95+347523.95+3301097.66</f>
        <v>4984328.85</v>
      </c>
      <c r="D8" s="7">
        <v>1081082549.29</v>
      </c>
      <c r="E8" s="7">
        <f t="shared" si="0"/>
        <v>0.46104979247638894</v>
      </c>
      <c r="F8" s="7">
        <f t="shared" si="1"/>
        <v>0.538950207523611</v>
      </c>
      <c r="G8" s="3"/>
      <c r="H8" s="3"/>
    </row>
    <row r="9" spans="1:8" ht="31.5">
      <c r="A9" s="5">
        <v>6</v>
      </c>
      <c r="B9" s="6" t="s">
        <v>12</v>
      </c>
      <c r="C9" s="7">
        <f>30921.49+52504.54</f>
        <v>83426.03</v>
      </c>
      <c r="D9" s="7">
        <v>120763409.97</v>
      </c>
      <c r="E9" s="7">
        <f t="shared" si="0"/>
        <v>0.06908220794752704</v>
      </c>
      <c r="F9" s="7">
        <f t="shared" si="1"/>
        <v>0.9309177920524729</v>
      </c>
      <c r="G9" s="3"/>
      <c r="H9" s="3"/>
    </row>
    <row r="10" spans="1:8" ht="15">
      <c r="A10" s="5">
        <v>7</v>
      </c>
      <c r="B10" s="6" t="s">
        <v>13</v>
      </c>
      <c r="C10" s="7">
        <v>0</v>
      </c>
      <c r="D10" s="7">
        <v>1046494256.89</v>
      </c>
      <c r="E10" s="7">
        <f t="shared" si="0"/>
        <v>0</v>
      </c>
      <c r="F10" s="7">
        <f t="shared" si="1"/>
        <v>1</v>
      </c>
      <c r="G10" s="3"/>
      <c r="H10" s="3"/>
    </row>
    <row r="11" spans="1:8" ht="31.5">
      <c r="A11" s="5">
        <v>8</v>
      </c>
      <c r="B11" s="6" t="s">
        <v>14</v>
      </c>
      <c r="C11" s="7">
        <f>819.01+53105.51</f>
        <v>53924.520000000004</v>
      </c>
      <c r="D11" s="7">
        <v>21399147.13</v>
      </c>
      <c r="E11" s="7">
        <f t="shared" si="0"/>
        <v>0.25199378121197114</v>
      </c>
      <c r="F11" s="7">
        <f t="shared" si="1"/>
        <v>0.7480062187880289</v>
      </c>
      <c r="G11" s="3"/>
      <c r="H11" s="3"/>
    </row>
    <row r="12" spans="1:8" ht="15">
      <c r="A12" s="5">
        <v>9</v>
      </c>
      <c r="B12" s="6" t="s">
        <v>15</v>
      </c>
      <c r="C12" s="7">
        <v>0</v>
      </c>
      <c r="D12" s="7">
        <v>9163700.24</v>
      </c>
      <c r="E12" s="7">
        <f t="shared" si="0"/>
        <v>0</v>
      </c>
      <c r="F12" s="7">
        <f t="shared" si="1"/>
        <v>1</v>
      </c>
      <c r="G12" s="3"/>
      <c r="H12" s="3"/>
    </row>
    <row r="13" spans="1:8" ht="15">
      <c r="A13" s="5">
        <v>10</v>
      </c>
      <c r="B13" s="6" t="s">
        <v>16</v>
      </c>
      <c r="C13" s="7">
        <v>0</v>
      </c>
      <c r="D13" s="7">
        <v>6382978.6</v>
      </c>
      <c r="E13" s="7">
        <f t="shared" si="0"/>
        <v>0</v>
      </c>
      <c r="F13" s="7">
        <f t="shared" si="1"/>
        <v>1</v>
      </c>
      <c r="G13" s="3"/>
      <c r="H13" s="3"/>
    </row>
    <row r="14" spans="1:8" ht="15">
      <c r="A14" s="5">
        <v>11</v>
      </c>
      <c r="B14" s="6" t="s">
        <v>17</v>
      </c>
      <c r="C14" s="7">
        <v>213631.34</v>
      </c>
      <c r="D14" s="7">
        <v>20712051.68</v>
      </c>
      <c r="E14" s="7">
        <f t="shared" si="0"/>
        <v>1.031434950533109</v>
      </c>
      <c r="F14" s="7">
        <v>0</v>
      </c>
      <c r="G14" s="3"/>
      <c r="H14" s="3"/>
    </row>
    <row r="15" spans="2:5" ht="15">
      <c r="B15" s="2"/>
      <c r="C15" s="3"/>
      <c r="D15" s="3"/>
      <c r="E15" s="3"/>
    </row>
    <row r="16" spans="2:5" ht="15">
      <c r="B16" s="21" t="s">
        <v>47</v>
      </c>
      <c r="C16" s="21"/>
      <c r="D16" s="3"/>
      <c r="E16" s="3"/>
    </row>
    <row r="17" spans="2:5" ht="15">
      <c r="B17" s="21" t="s">
        <v>48</v>
      </c>
      <c r="C17" s="21"/>
      <c r="D17" s="3"/>
      <c r="E17" s="3"/>
    </row>
    <row r="18" spans="2:5" ht="15">
      <c r="B18" s="21"/>
      <c r="C18" s="21"/>
      <c r="D18" s="3"/>
      <c r="E18" s="3"/>
    </row>
    <row r="19" spans="2:6" ht="34.5" customHeight="1">
      <c r="B19" s="21" t="s">
        <v>142</v>
      </c>
      <c r="C19" s="21"/>
      <c r="D19" s="21"/>
      <c r="E19" s="21"/>
      <c r="F19" s="21"/>
    </row>
    <row r="20" spans="2:7" ht="27" customHeight="1">
      <c r="B20" s="21" t="s">
        <v>137</v>
      </c>
      <c r="C20" s="21"/>
      <c r="D20" s="21"/>
      <c r="E20" s="21"/>
      <c r="F20" s="21"/>
      <c r="G20" s="3"/>
    </row>
    <row r="21" spans="2:7" ht="15">
      <c r="B21" s="2"/>
      <c r="C21" s="3"/>
      <c r="D21" s="11"/>
      <c r="E21" s="11"/>
      <c r="G21" s="3"/>
    </row>
    <row r="22" spans="2:7" ht="15">
      <c r="B22" s="2"/>
      <c r="C22" s="3"/>
      <c r="D22" s="11"/>
      <c r="E22" s="11"/>
      <c r="G22" s="3"/>
    </row>
    <row r="23" spans="2:7" ht="15">
      <c r="B23" s="2"/>
      <c r="C23" s="3"/>
      <c r="D23" s="11"/>
      <c r="E23" s="11"/>
      <c r="G23" s="3"/>
    </row>
    <row r="24" spans="2:5" ht="15">
      <c r="B24" s="2"/>
      <c r="C24" s="3"/>
      <c r="D24" s="11"/>
      <c r="E24" s="11"/>
    </row>
    <row r="25" spans="4:5" ht="15">
      <c r="D25" s="11"/>
      <c r="E25" s="11"/>
    </row>
    <row r="26" spans="4:5" ht="15">
      <c r="D26" s="11"/>
      <c r="E26" s="11"/>
    </row>
    <row r="27" spans="4:5" ht="15">
      <c r="D27" s="11"/>
      <c r="E27" s="11"/>
    </row>
    <row r="28" spans="4:5" ht="15">
      <c r="D28" s="11"/>
      <c r="E28" s="11"/>
    </row>
    <row r="29" spans="4:5" ht="15">
      <c r="D29" s="3"/>
      <c r="E29" s="3"/>
    </row>
  </sheetData>
  <mergeCells count="6">
    <mergeCell ref="B20:F20"/>
    <mergeCell ref="A1:F1"/>
    <mergeCell ref="B16:C16"/>
    <mergeCell ref="B17:C17"/>
    <mergeCell ref="B18:C18"/>
    <mergeCell ref="B19:F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798EE-2CCD-4A41-8789-E8294FD64045}">
  <dimension ref="A1:H24"/>
  <sheetViews>
    <sheetView workbookViewId="0" topLeftCell="A1">
      <selection activeCell="K19" sqref="K19"/>
    </sheetView>
  </sheetViews>
  <sheetFormatPr defaultColWidth="9.140625" defaultRowHeight="15"/>
  <cols>
    <col min="1" max="1" width="7.28125" style="1" customWidth="1"/>
    <col min="2" max="2" width="34.421875" style="1" customWidth="1"/>
    <col min="3" max="4" width="20.7109375" style="1" customWidth="1"/>
    <col min="5" max="5" width="13.421875" style="1" customWidth="1"/>
    <col min="6" max="16384" width="9.140625" style="1" customWidth="1"/>
  </cols>
  <sheetData>
    <row r="1" spans="1:6" ht="15">
      <c r="A1" s="20" t="s">
        <v>51</v>
      </c>
      <c r="B1" s="20"/>
      <c r="C1" s="20"/>
      <c r="D1" s="20"/>
      <c r="E1" s="20"/>
      <c r="F1" s="20"/>
    </row>
    <row r="2" spans="1:6" ht="15">
      <c r="A2" s="2"/>
      <c r="B2" s="2"/>
      <c r="C2" s="2"/>
      <c r="D2" s="2"/>
      <c r="E2" s="2"/>
      <c r="F2" s="2"/>
    </row>
    <row r="3" spans="1:6" ht="15">
      <c r="A3" s="4" t="s">
        <v>2</v>
      </c>
      <c r="B3" s="4" t="s">
        <v>1</v>
      </c>
      <c r="C3" s="4" t="s">
        <v>3</v>
      </c>
      <c r="D3" s="4" t="s">
        <v>42</v>
      </c>
      <c r="E3" s="4" t="s">
        <v>5</v>
      </c>
      <c r="F3" s="4" t="s">
        <v>6</v>
      </c>
    </row>
    <row r="4" spans="1:8" ht="15">
      <c r="A4" s="5">
        <v>1</v>
      </c>
      <c r="B4" s="6" t="s">
        <v>7</v>
      </c>
      <c r="C4" s="7">
        <v>0</v>
      </c>
      <c r="D4" s="7">
        <v>7272477.77</v>
      </c>
      <c r="E4" s="7">
        <f>100*(C4/D4)</f>
        <v>0</v>
      </c>
      <c r="F4" s="7">
        <f>1-E4</f>
        <v>1</v>
      </c>
      <c r="G4" s="3"/>
      <c r="H4" s="3"/>
    </row>
    <row r="5" spans="1:8" ht="15">
      <c r="A5" s="5">
        <v>2</v>
      </c>
      <c r="B5" s="6" t="s">
        <v>8</v>
      </c>
      <c r="C5" s="7">
        <v>0</v>
      </c>
      <c r="D5" s="7">
        <v>102934787</v>
      </c>
      <c r="E5" s="7">
        <f aca="true" t="shared" si="0" ref="E5:E14">100*(C5/D5)</f>
        <v>0</v>
      </c>
      <c r="F5" s="7">
        <f aca="true" t="shared" si="1" ref="F5:F14">1-E5</f>
        <v>1</v>
      </c>
      <c r="G5" s="3"/>
      <c r="H5" s="3"/>
    </row>
    <row r="6" spans="1:8" ht="15">
      <c r="A6" s="5">
        <v>3</v>
      </c>
      <c r="B6" s="6" t="s">
        <v>9</v>
      </c>
      <c r="C6" s="7">
        <f>16156522.64-16156522.64</f>
        <v>0</v>
      </c>
      <c r="D6" s="7">
        <v>530051520.94</v>
      </c>
      <c r="E6" s="7">
        <f t="shared" si="0"/>
        <v>0</v>
      </c>
      <c r="F6" s="7">
        <f t="shared" si="1"/>
        <v>1</v>
      </c>
      <c r="G6" s="3"/>
      <c r="H6" s="3"/>
    </row>
    <row r="7" spans="1:8" ht="15">
      <c r="A7" s="5">
        <v>4</v>
      </c>
      <c r="B7" s="6" t="s">
        <v>10</v>
      </c>
      <c r="C7" s="7">
        <f>2292136.35-2292136.35</f>
        <v>0</v>
      </c>
      <c r="D7" s="7">
        <v>102160156.95</v>
      </c>
      <c r="E7" s="7">
        <f t="shared" si="0"/>
        <v>0</v>
      </c>
      <c r="F7" s="7">
        <f t="shared" si="1"/>
        <v>1</v>
      </c>
      <c r="G7" s="3"/>
      <c r="H7" s="3"/>
    </row>
    <row r="8" spans="1:8" ht="15">
      <c r="A8" s="5">
        <v>5</v>
      </c>
      <c r="B8" s="6" t="s">
        <v>11</v>
      </c>
      <c r="C8" s="7">
        <f>883489.68-883489.68</f>
        <v>0</v>
      </c>
      <c r="D8" s="7">
        <v>1081082549.29</v>
      </c>
      <c r="E8" s="7">
        <f t="shared" si="0"/>
        <v>0</v>
      </c>
      <c r="F8" s="7">
        <f t="shared" si="1"/>
        <v>1</v>
      </c>
      <c r="G8" s="3"/>
      <c r="H8" s="3"/>
    </row>
    <row r="9" spans="1:8" ht="31.5">
      <c r="A9" s="5">
        <v>6</v>
      </c>
      <c r="B9" s="6" t="s">
        <v>12</v>
      </c>
      <c r="C9" s="7">
        <v>0</v>
      </c>
      <c r="D9" s="7">
        <v>120763409.97</v>
      </c>
      <c r="E9" s="7">
        <f t="shared" si="0"/>
        <v>0</v>
      </c>
      <c r="F9" s="7">
        <f t="shared" si="1"/>
        <v>1</v>
      </c>
      <c r="G9" s="3"/>
      <c r="H9" s="3"/>
    </row>
    <row r="10" spans="1:8" ht="15">
      <c r="A10" s="5">
        <v>7</v>
      </c>
      <c r="B10" s="6" t="s">
        <v>13</v>
      </c>
      <c r="C10" s="7">
        <f>3968.84-3968.84</f>
        <v>0</v>
      </c>
      <c r="D10" s="7">
        <v>1046494256.89</v>
      </c>
      <c r="E10" s="7">
        <f t="shared" si="0"/>
        <v>0</v>
      </c>
      <c r="F10" s="7">
        <f t="shared" si="1"/>
        <v>1</v>
      </c>
      <c r="G10" s="3"/>
      <c r="H10" s="3"/>
    </row>
    <row r="11" spans="1:8" ht="31.5">
      <c r="A11" s="5">
        <v>8</v>
      </c>
      <c r="B11" s="6" t="s">
        <v>14</v>
      </c>
      <c r="C11" s="7">
        <v>0</v>
      </c>
      <c r="D11" s="7">
        <v>21399147.13</v>
      </c>
      <c r="E11" s="7">
        <f t="shared" si="0"/>
        <v>0</v>
      </c>
      <c r="F11" s="7">
        <f t="shared" si="1"/>
        <v>1</v>
      </c>
      <c r="G11" s="3"/>
      <c r="H11" s="3"/>
    </row>
    <row r="12" spans="1:8" ht="15">
      <c r="A12" s="5">
        <v>9</v>
      </c>
      <c r="B12" s="6" t="s">
        <v>15</v>
      </c>
      <c r="C12" s="7">
        <v>0</v>
      </c>
      <c r="D12" s="7">
        <v>9163700.24</v>
      </c>
      <c r="E12" s="7">
        <f t="shared" si="0"/>
        <v>0</v>
      </c>
      <c r="F12" s="7">
        <f t="shared" si="1"/>
        <v>1</v>
      </c>
      <c r="G12" s="3"/>
      <c r="H12" s="3"/>
    </row>
    <row r="13" spans="1:8" ht="15">
      <c r="A13" s="5">
        <v>10</v>
      </c>
      <c r="B13" s="6" t="s">
        <v>16</v>
      </c>
      <c r="C13" s="7">
        <v>0</v>
      </c>
      <c r="D13" s="7">
        <v>6382978.6</v>
      </c>
      <c r="E13" s="7">
        <f t="shared" si="0"/>
        <v>0</v>
      </c>
      <c r="F13" s="7">
        <f t="shared" si="1"/>
        <v>1</v>
      </c>
      <c r="G13" s="3"/>
      <c r="H13" s="3"/>
    </row>
    <row r="14" spans="1:8" ht="15">
      <c r="A14" s="5">
        <v>11</v>
      </c>
      <c r="B14" s="6" t="s">
        <v>17</v>
      </c>
      <c r="C14" s="7">
        <v>0</v>
      </c>
      <c r="D14" s="7">
        <v>20712051.68</v>
      </c>
      <c r="E14" s="7">
        <f t="shared" si="0"/>
        <v>0</v>
      </c>
      <c r="F14" s="7">
        <f t="shared" si="1"/>
        <v>1</v>
      </c>
      <c r="G14" s="3"/>
      <c r="H14" s="3"/>
    </row>
    <row r="15" spans="2:5" ht="15">
      <c r="B15" s="2"/>
      <c r="C15" s="3"/>
      <c r="D15" s="3"/>
      <c r="E15" s="3"/>
    </row>
    <row r="16" spans="2:5" ht="15">
      <c r="B16" s="21" t="s">
        <v>47</v>
      </c>
      <c r="C16" s="21"/>
      <c r="D16" s="3"/>
      <c r="E16" s="3"/>
    </row>
    <row r="17" spans="2:5" ht="15">
      <c r="B17" s="21" t="s">
        <v>48</v>
      </c>
      <c r="C17" s="21"/>
      <c r="D17" s="3"/>
      <c r="E17" s="3"/>
    </row>
    <row r="18" spans="2:5" ht="15">
      <c r="B18" s="21"/>
      <c r="C18" s="21"/>
      <c r="D18" s="3"/>
      <c r="E18" s="3"/>
    </row>
    <row r="19" spans="2:5" ht="15">
      <c r="B19" s="21"/>
      <c r="C19" s="21"/>
      <c r="D19" s="3"/>
      <c r="E19" s="3"/>
    </row>
    <row r="20" spans="2:6" ht="32.25" customHeight="1">
      <c r="B20" s="21" t="s">
        <v>143</v>
      </c>
      <c r="C20" s="21"/>
      <c r="D20" s="21"/>
      <c r="E20" s="21"/>
      <c r="F20" s="21"/>
    </row>
    <row r="21" spans="2:6" ht="34.5" customHeight="1">
      <c r="B21" s="21" t="s">
        <v>137</v>
      </c>
      <c r="C21" s="21"/>
      <c r="D21" s="21"/>
      <c r="E21" s="21"/>
      <c r="F21" s="21"/>
    </row>
    <row r="22" spans="2:5" ht="15">
      <c r="B22" s="2"/>
      <c r="C22" s="3"/>
      <c r="D22" s="3"/>
      <c r="E22" s="3"/>
    </row>
    <row r="23" spans="2:5" ht="15">
      <c r="B23" s="2"/>
      <c r="C23" s="3"/>
      <c r="D23" s="3"/>
      <c r="E23" s="3"/>
    </row>
    <row r="24" spans="2:5" ht="15">
      <c r="B24" s="2"/>
      <c r="C24" s="3"/>
      <c r="D24" s="3"/>
      <c r="E24" s="3"/>
    </row>
  </sheetData>
  <mergeCells count="7">
    <mergeCell ref="B20:F20"/>
    <mergeCell ref="B21:F21"/>
    <mergeCell ref="A1:F1"/>
    <mergeCell ref="B16:C16"/>
    <mergeCell ref="B17:C17"/>
    <mergeCell ref="B18:C18"/>
    <mergeCell ref="B19:C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БитаевАА</dc:creator>
  <cp:keywords/>
  <dc:description/>
  <cp:lastModifiedBy>БитаевАА</cp:lastModifiedBy>
  <cp:lastPrinted>2020-06-08T05:39:24Z</cp:lastPrinted>
  <dcterms:created xsi:type="dcterms:W3CDTF">2015-06-05T18:19:34Z</dcterms:created>
  <dcterms:modified xsi:type="dcterms:W3CDTF">2021-05-21T05:35:59Z</dcterms:modified>
  <cp:category/>
  <cp:version/>
  <cp:contentType/>
  <cp:contentStatus/>
</cp:coreProperties>
</file>