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924"/>
  <workbookPr/>
  <bookViews>
    <workbookView xWindow="65416" yWindow="65416" windowWidth="29040" windowHeight="15840" activeTab="0"/>
  </bookViews>
  <sheets>
    <sheet name="доходы 2023" sheetId="1" r:id="rId1"/>
  </sheets>
  <definedNames>
    <definedName name="_xlnm._FilterDatabase" localSheetId="0" hidden="1">'доходы 2023'!$A$6:$H$146</definedName>
    <definedName name="a">#REF!</definedName>
    <definedName name="_xlnm.Print_Area" localSheetId="0">'доходы 2023'!$A$1:$H$148</definedName>
    <definedName name="примечание" localSheetId="0">#REF!</definedName>
    <definedName name="примечание">#REF!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БитаевАА</author>
  </authors>
  <commentList>
    <comment ref="E19" authorId="0">
      <text>
        <r>
          <rPr>
            <b/>
            <sz val="9"/>
            <rFont val="Tahoma"/>
            <family val="2"/>
          </rPr>
          <t>БитаевАА:</t>
        </r>
        <r>
          <rPr>
            <sz val="9"/>
            <rFont val="Tahoma"/>
            <family val="2"/>
          </rPr>
          <t xml:space="preserve">
11266 - доп расх по ЖКХ</t>
        </r>
      </text>
    </comment>
  </commentList>
</comments>
</file>

<file path=xl/sharedStrings.xml><?xml version="1.0" encoding="utf-8"?>
<sst xmlns="http://schemas.openxmlformats.org/spreadsheetml/2006/main" count="291" uniqueCount="290">
  <si>
    <t>(тыс.руб.)</t>
  </si>
  <si>
    <t>Код бюджетной классификации Российской Федерации</t>
  </si>
  <si>
    <t>Наименование дохода</t>
  </si>
  <si>
    <t xml:space="preserve"> 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</si>
  <si>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</si>
  <si>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</si>
  <si>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</si>
  <si>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</si>
  <si>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</si>
  <si>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</si>
  <si>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</si>
  <si>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</si>
  <si>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</si>
  <si>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</si>
  <si>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</si>
  <si>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</si>
  <si>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</si>
  <si>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</si>
  <si>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</si>
  <si>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</si>
  <si>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</si>
  <si>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</si>
  <si>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000 1 05 04000 02 0000 110</t>
  </si>
  <si>
    <t>Налог, взимаемый в связи с применением патентной системы налогообложения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</si>
  <si>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</si>
  <si>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</si>
  <si>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</si>
  <si>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</si>
  <si>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</si>
  <si>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</si>
  <si>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</si>
  <si>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</si>
  <si>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</si>
  <si>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</si>
  <si>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</si>
  <si>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</si>
  <si>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</si>
  <si>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</si>
  <si>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</si>
  <si>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</si>
  <si>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000 1 11 07000 00 0000 120</t>
  </si>
  <si>
    <t>Платежи от государственных и муниципальных унитарных предприятий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</si>
  <si>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</si>
  <si>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</si>
  <si>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</si>
  <si>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</si>
  <si>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</si>
  <si>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</si>
  <si>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</si>
  <si>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Доходы от оказания платных услуг и компенсации затрат государства</t>
  </si>
  <si>
    <t>000 1 13 01000 00 0000 130</t>
  </si>
  <si>
    <t>Доходы от оказания платных услуг (работ)</t>
  </si>
  <si>
    <t>000 1 13 02000 00 0000 130</t>
  </si>
  <si>
    <t>Доходы от компенсации затрат государства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</si>
  <si>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</si>
  <si>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</si>
  <si>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</si>
  <si>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</si>
  <si>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</si>
  <si>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</si>
  <si>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000 1 16 00000 00 0000 000</t>
  </si>
  <si>
    <t>Штрафы, санкции, возмещение ущерба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</si>
  <si>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</si>
  <si>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</si>
  <si>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000 1 16 07000 00 0000 140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</si>
  <si>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</si>
  <si>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000 1 16 10000 00 0000 140</t>
  </si>
  <si>
    <t>Платежи в целях возмещения причиненного ущерба (убытков)</t>
  </si>
  <si>
    <t>000 1 17 00000 00 0000 000</t>
  </si>
  <si>
    <t>Прочие неналоговые доходы</t>
  </si>
  <si>
    <t>000 1 17 15000 00 0000 150</t>
  </si>
  <si>
    <t>Инициативные платежи</t>
  </si>
  <si>
    <t>000 2 00 00000 00 0000 000</t>
  </si>
  <si>
    <t xml:space="preserve">Безвозмездные поступления 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</si>
  <si>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</si>
  <si>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</si>
  <si>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</si>
  <si>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</si>
  <si>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000 2 02 15001 14 0000 150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</si>
  <si>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</si>
  <si>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000 2 02 20000 00 0000 150</t>
  </si>
  <si>
    <t>Субсидии бюджетам бюджетной системы Российской Федерации (межбюджетные субсидии)</t>
  </si>
  <si>
    <t>000 2 02 20077 14 0152 150</t>
  </si>
  <si>
    <t>Субсидии бюджетам муниципальных округов на софинансирование капитальных вложений в объекты муниципальной собственности (строительство (реконструкция) объектов дошкольных образовательных организаций)</t>
  </si>
  <si>
    <t>000 2 02 20077 14 1164 150</t>
  </si>
  <si>
    <t>Субсидии бюджетам муниципальных округов на софинансирование капитальных вложений в объекты муниципальной собственности (строительство (реконструкция) общеобразовательных организаций)</t>
  </si>
  <si>
    <t>000 2 02 20216 14 0000 150</t>
  </si>
  <si>
    <t>Субсидии бюджетам муниципальных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</si>
  <si>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000 2 02 25098 14 0000 150</t>
  </si>
  <si>
    <t>Субсидии бюджетам муниципальных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</si>
  <si>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000 2 02 25304 14 0000 150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</si>
  <si>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</si>
  <si>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000 2 02 25467 14 0000 150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</si>
  <si>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</si>
  <si>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000 2 02 25497 14 0000 150</t>
  </si>
  <si>
    <t>Субсидии бюджетам муниципальных округов на реализацию мероприятий по обеспечению жильем молодых семей</t>
  </si>
  <si>
    <t>000 2 02 25513 14 0000 150</t>
  </si>
  <si>
    <t>Субсидии бюджетам муниципальных округов на развитие сети учреждений культурно-досугового типа</t>
  </si>
  <si>
    <t>000 2 02 25519 14 0000 150</t>
  </si>
  <si>
    <t>Субсидия бюджетам муниципальных округов на поддержку отрасли культуры</t>
  </si>
  <si>
    <t>000 2 02 25555 14 0000 150</t>
  </si>
  <si>
    <t>Субсидии бюджетам муниципальных округов на реализацию программ формирования современной городской среды</t>
  </si>
  <si>
    <t>000 2 02 25750 14 0000 150</t>
  </si>
  <si>
    <t>Субсидии бюджетам муниципальных округов на реализацию мероприятий по модернизации школьных систем образования</t>
  </si>
  <si>
    <t>000 2 02 29999 14 0008 150</t>
  </si>
  <si>
    <t>Прочие субсидии бюджетам муниципальных округов (финансовое обеспечение выполнения комплексных кадастровых работ)</t>
  </si>
  <si>
    <t>000 2 02 29999 14 0031 150</t>
  </si>
  <si>
    <t>Прочие субсидии бюджетам муниципальных округов (проведение капитального ремонта зданий и сооружений, благоустройство территории муниципальных учреждений культуры муниципальных образований)</t>
  </si>
  <si>
    <t>000 2 02 29999 14 1204 150</t>
  </si>
  <si>
    <t>Прочие субсидии бюджетам муниципальных округов (проведение информационно-пропагандистских мероприятий, направленных на профилактику идеологии терроризма)</t>
  </si>
  <si>
    <t>000 2 02 29999 14 1213 150</t>
  </si>
  <si>
    <t>Прочие субсидии бюджетам муниципальных округов (обеспечение функционирования центров образования цифрового и гуманитарного профилей «Точка роста», а также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городах)</t>
  </si>
  <si>
    <t>000 2 02 29999 14 1238 150</t>
  </si>
  <si>
    <t>Прочие субсидии бюджетам муниципальных округов (реализация мероприятий по благоустройству территорий в муниципальных округах и городских округах)</t>
  </si>
  <si>
    <t>000 2 02 29999 14 1254 150</t>
  </si>
  <si>
    <t>Прочие субсидии бюджетам муниципальных округов (реализация инициативных проектов)</t>
  </si>
  <si>
    <t>000 2 02 29999 14 1265 150</t>
  </si>
  <si>
    <t>Прочие субсидии бюджетам муниципальных округов (реализация мероприятий по обеспечению антитеррористической защищенности в муниципальных общеобразовательных организациях)</t>
  </si>
  <si>
    <t>000 2 02 29999 14 1266 150</t>
  </si>
  <si>
    <t>Прочие субсидии бюджетам муниципальных округов (реализация мероприятий по модернизации школьных систем образования (завершение работ по капитальному ремонту)</t>
  </si>
  <si>
    <t>000 2 02 29999 14 1282 150</t>
  </si>
  <si>
    <t>Прочие субсидии бюджетам муниципальных округов (выполнение мероприятий по переводу муниципальных организаций, осуществляющих спортивную подготовку, на реализацию дополнительных образовательных программ спортивной подготовки)</t>
  </si>
  <si>
    <t>000 2 02 30000 00 0000 150</t>
  </si>
  <si>
    <t>Субвенции бюджетам бюджетной системы Российской Федерации</t>
  </si>
  <si>
    <t>000 2 02 30024 14 0026 150</t>
  </si>
  <si>
    <t>Субвенции бюджетам муниципальных округов на выполнение передаваемых полномочий субъектов Российской Федерации (организация и осуществление деятельности по опеке и попечительству в области здравоохранения)</t>
  </si>
  <si>
    <t>000 2 02 30024 14 0028 150</t>
  </si>
  <si>
    <t>Субвенции бюджетам муниципальных округов на выполнение передаваемых полномочий субъектов Российской Федерации (организация и осуществление деятельности по опеке и попечительству в области образования)</t>
  </si>
  <si>
    <t>000 2 02 30024 14 0032 150</t>
  </si>
  <si>
    <t>Субвенции бюджетам муниципальных округов на выполнение передаваемых полномочий субъектов Российской Федерации (организация и проведение мероприятий по борьбе с иксодовыми клещами-переносчиками Крымской геморрагической лихорадки в природных биотопах (на пастбищах)</t>
  </si>
  <si>
    <t>000 2 02 30024 14 0036 150</t>
  </si>
  <si>
    <t>Субвенции бюджетам муниципальных округов на выполнение передаваемых полномочий субъектов Российской Федерации (администрирование переданных отдельных государственных полномочий в области сельского хозяйства)</t>
  </si>
  <si>
    <t>000 2 02 30024 14 0040 150</t>
  </si>
  <si>
    <t>Субвенции бюджетам муниципальных округов на выполнение передаваемых полномочий субъектов Российской Федерации (предоставление государственной социальной помощи малоимущим семьям, малоимущим одиноко проживающим гражданам)</t>
  </si>
  <si>
    <t>000 2 02 30024 14 0041 150</t>
  </si>
  <si>
    <t>Субвенции бюджетам муниципальных округов на выполнение передаваемых полномочий субъектов Российской Федерации (выплата ежемесячной денежной компенсации на каждого ребенка в возрасте до 18 лет многодетным семьям)</t>
  </si>
  <si>
    <t>000 2 02 30024 14 0042 150</t>
  </si>
  <si>
    <t>Субвенции бюджетам муниципальных округов на выполнение передаваемых полномочий субъектов Российской Федерации (выплата ежегодного социального пособия на проезд студентам)</t>
  </si>
  <si>
    <t>000 2 02 30024 14 0045 150</t>
  </si>
  <si>
    <t>Субвенции бюджетам муниципальных округов на выполнение передаваемых полномочий субъектов Российской Федерации (осуществление отдельных государственных полномочий Ставропольского края по организации архивного дела в Ставропольском крае)</t>
  </si>
  <si>
    <t>000 2 02 30024 14 0047 150</t>
  </si>
  <si>
    <t>Субвенции бюджетам муниципальных округов на выполнение передаваемых полномочий субъектов Российской Федерации (создание и организация деятельности комиссий по делам несовершеннолетних и защите их прав)</t>
  </si>
  <si>
    <t>000 2 02 30024 14 0066 150</t>
  </si>
  <si>
    <t>Субвенции бюджетам муниципальных округов на выполнение передаваемых полномочий субъектов Российской Федерации (выплата пособия на ребенка)</t>
  </si>
  <si>
    <t>000 2 02 30024 14 0090 150</t>
  </si>
  <si>
    <t>Субвенции бюджетам муниципальных округов на выполнение передаваемых полномочий субъектов Российской Федерации (предоставление мер социальной поддержки по оплате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</t>
  </si>
  <si>
    <t>000 2 02 30024 14 0147 150</t>
  </si>
  <si>
    <t>Субвенции бюджетам муниципальных округов на выполнение передаваемых полномочий субъектов Российской Федерации (осуществление отдельных государственных полномочий в области труда и социальной защиты отдельных категорий граждан)</t>
  </si>
  <si>
    <t>000 2 02 30024 14 0181 150</t>
  </si>
  <si>
    <t>Субвенции бюджетам муниципальных округов на выполнение передаваемых полномочий субъектов Российской Федерации (осуществление отдельных государственных полномочий Ставропольского края по созданию и организации деятельности административных комиссий)</t>
  </si>
  <si>
    <t>000 2 02 30024 14 1107 150</t>
  </si>
  <si>
    <t>Субвенции бюджетам муниципальных округов на выполнение передаваемых полномочий субъектов Российской Федерации (обеспечение государственных гарантий реализации прав на получение общедоступного и бесплатного дошкольного образования в муниципальных дошкольных и общеобразовательных организациях и на финансовое обеспечение получения дошкольного образования в частных дошкольных и частных общеобразовательных организациях)</t>
  </si>
  <si>
    <t>000 2 02 30024 14 1108 150</t>
  </si>
  <si>
    <t>Субвенции бюджетам муниципальных округов на выполнение передаваемых полномочий субъектов Российской Федерации (обеспечение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а также обеспечение дополнительного образования детей в муниципальных общеобразовательных организациях и на финансовое обеспечение получения начального общего, основного общего, среднего общего образования в частных общеобразовательных организациях)</t>
  </si>
  <si>
    <t>000 2 02 30024 14 1110 150</t>
  </si>
  <si>
    <t>Субвенции бюджетам муниципальных округов на выполнение передаваемых полномочий субъектов Российской Федерации (осуществление деятельности по обращению с животными без владельцев)</t>
  </si>
  <si>
    <t>000 2 02 30024 14 1122 150</t>
  </si>
  <si>
    <t>Субвенции бюджетам муниципальных округов на выполнение передаваемых полномочий субъектов Российской Федерации (выплата ежегодной денежной компенсации многодетным семьям на каждого из детей не старше 18 лет, обучающихся в общеобразовательных организациях, на приобретение комплекта школьной одежды, спортивной одежды и обуви и школьных письменных принадлежностей)</t>
  </si>
  <si>
    <t>000 2 02 30024 14 1187 150</t>
  </si>
  <si>
    <t>Субвенции бюджетам муниципальных округов на выполнение передаваемых полномочий субъектов Российской Федерации (предоставление грантов в форме субсидий гражданам, ведущим личные подсобные хозяйства, на закладку сада суперинтенсивного типа)</t>
  </si>
  <si>
    <t>000 2 02 30024 14 1209 150</t>
  </si>
  <si>
    <t>Субвенции бюджетам муниципальных округов на выполнение передаваемых полномочий субъектов Российской Федерации (выплата денежной компенсации семьям, в которых в период с 1 января 2011 года по 31 декабря 2015 года родился третий или последующий ребенок)</t>
  </si>
  <si>
    <t>000 2 02 30024 14 1221 150</t>
  </si>
  <si>
    <t>Субвенции бюджетам муниципальных округов на выполнение передаваемых полномочий субъектов Российской Федерации (ежегодная денежная выплата гражданам Российской Федерации, не достигшим совершеннолетия на 3 сентября 1945 года и постоянно проживающим на территории Ставропольского края)</t>
  </si>
  <si>
    <t>000 2 02 30024 14 1256 150</t>
  </si>
  <si>
    <t>Субвенции бюджетам муниципальных округов на выполнение передаваемых полномочий субъектов Российской Федерации (организация и обеспечение отдыха и оздоровления детей)</t>
  </si>
  <si>
    <t>000 2 02 30024 14 1260 150</t>
  </si>
  <si>
    <t>Субвенции бюджетам муниципальных округов на выполнение передаваемых полномочий субъектов Российской Федерации (осуществление выплаты социального пособия на погребение)</t>
  </si>
  <si>
    <t>000 2 02 30024 14 1287 150</t>
  </si>
  <si>
    <t>Субвенции бюджетам на выполнение передаваемых полномочий субъектов Российской Федерации (обеспечение ребенка (детей) участника специальной военной операции, обучающегося (обучающихся) по образовательным программам основного общего или среднего общего образования в муниципальной образовательной организации, бесплатным горячим питанием)</t>
  </si>
  <si>
    <t>000 2 02 30029 14 0000 150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</si>
  <si>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</si>
  <si>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000 2 02 35084 14 0000 150</t>
  </si>
  <si>
    <t>Субвенции бюджетам муниципальных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</si>
  <si>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000 2 02 35118 14 0000 150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</si>
  <si>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</si>
  <si>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000 2 02 35120 14 0000 150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</si>
  <si>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</si>
  <si>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000 2 02 35179 14 0000 150</t>
  </si>
  <si>
    <t>Субвенции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</si>
  <si>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000 2 02 35220 14 0000 150</t>
  </si>
  <si>
    <t>Субвенции бюджетам муниципальных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</si>
  <si>
    <t>000 2 02 35250 14 0000 150</t>
  </si>
  <si>
    <t>Субвенции бюджетам муниципальных округов на оплату жилищно-коммунальных услуг отдельным категориям граждан</t>
  </si>
  <si>
    <t>000 2 02 35302 14 0000 150</t>
  </si>
  <si>
    <t>Субвенции бюджетам муниципальных округов на осуществление ежемесячных выплат на детей в возрасте от трех до семи лет включительно</t>
  </si>
  <si>
    <t>000 2 02 35303 14 0000 150</t>
  </si>
  <si>
    <t>Субвенции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</si>
  <si>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000 2 02 35404 14 0000 150</t>
  </si>
  <si>
    <t>Субвенции бюджетам муниципальных округов на оказание государственной социальной помощи на основании социального контракта отдельным категориям граждан</t>
  </si>
  <si>
    <t>000 2 02 35462 14 0000 150</t>
  </si>
  <si>
    <t>Субвенции бюджетам муниципальных округов на компенсацию отдельным категориям граждан оплаты взноса на капитальный ремонт общего имущества в многоквартирном доме</t>
  </si>
  <si>
    <t>000 2 02 39998 14 1157 150</t>
  </si>
  <si>
    <t>Единая субвенция бюджетам муниципальных округов (осуществление отдельных государственных полномочий по социальной защите отдельных категорий граждан)</t>
  </si>
  <si>
    <t>000 2 02 39998 14 1158 150</t>
  </si>
  <si>
    <t>Единая субвенция бюджетам муниципальных округов (осуществление отдельных государственных полномочий по социальной поддержке семьи и детей)</t>
  </si>
  <si>
    <t>000 2 02 40000 00 0000 150</t>
  </si>
  <si>
    <t>Иные межбюджетные трансферты</t>
  </si>
  <si>
    <t>000 2 02 49999 14 0064 150</t>
  </si>
  <si>
    <t>Прочие межбюджетные трансферты, передаваемые бюджетам муниципальных округов (обеспечение деятельности депутатов Думы Ставропольского края и их помощников в избирательном округе)</t>
  </si>
  <si>
    <t>000 2 02 49999 14 1255 150</t>
  </si>
  <si>
    <t>Прочие межбюджетные трансферты, передаваемые бюджетам муниципальных округов (осуществление выплаты лицам, входящим в муниципальные управленческие команды Ставропольского края, поощрения за достижение в 2022 году Ставропольским краем значений (уровней) показателей для оценки эффективности деятельности высших должностных лиц субъектов Российской Федерации и деятельности органов исполнительной власти субъектов Российской Федерации)</t>
  </si>
  <si>
    <t>000 2 02 49999 14 1270 150</t>
  </si>
  <si>
    <t>Прочие межбюджетные трансферты, передаваемые бюджетам муниципальных округов (повышение оплаты труда отдельных категорий работников муниципальных учреждений в рамках реализации указов Президента Российской Федерации от 7 мая 2012 года № 597 «О мероприятиях по реализации государственной социальной политики», от 1 июня 2012 года № 761 «О Национальной стратегии действий в интересах детей на 2012-2017 годы» и от 28 декабря 2012 года № 1688 «О некоторых мерах по реализации государственной политики в сфере защиты детей-сирот и детей, оставшихся без попечения родителей»)</t>
  </si>
  <si>
    <t>000 2 02 49999 14 1290 150</t>
  </si>
  <si>
    <t>Прочие межбюджетные трансферты, передаваемые бюджетам муниципальных округов (увеличение заработной платы муниципальных служащих муниципальной службы и лиц, не замещающих должности муниципальной службы и исполняющих обязанности по техническому обеспечению деятельности органов местного самоуправления муниципальных образований, работников органов местного самоуправления муниципальных образований, осуществляющих профессиональную деятельность по профессиям рабочих, а также работников муниципальных учреждений, за исключением отдельных категорий работников муниципальных учреждений, которым повышение заработной платы осуществляется в соответствии с указами Президента Российской Федерации от 7 мая 2012 года № 597 «О мероприятиях по реализации государственной социальной политики», от 1 июня 2012 года № 761 «О Национальной стратегии действий в интересах детей на 2012-2017 годы» и от 28 декабря 2012 года № 1688 «О некоторых мерах по реализации государственной политики в сфере защиты детей-сирот и детей, оставшихся без попечения родителей» и работников муниципальных учреждений, получающих заработную плату на уровне установленного федеральным законодательством минимального размера оплаты труда)</t>
  </si>
  <si>
    <t>000 2 18 00000 00 0000 000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</si>
  <si>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</si>
  <si>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000 2 18 00000 14 0000 150</t>
  </si>
  <si>
    <t>Доходы бюджетов муниципальных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</si>
  <si>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000 2 18 04010 14 0000 150</t>
  </si>
  <si>
    <t>Доходы бюджетов муниципальных округов от возврата бюджетными учреждениями остатков субсидий прошлых лет</t>
  </si>
  <si>
    <t>000 2 18 60010 14 0000 150</t>
  </si>
  <si>
    <t>Доходы бюджетов муниципальных округов от возврата остатков субсидий, субвенций и иных межбюджетных трансфертов, имеющих целевое назначение, прошлых лет из иных бюджетов бюджетной системы Российской Федерации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</si>
  <si>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</si>
  <si>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</si>
  <si>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000 2 19 00000 14 0000 150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</si>
  <si>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</si>
  <si>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000 2 19 25304 14 0000 150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</si>
  <si>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округов</t>
  </si>
  <si>
    <t>000 2 19 25497 14 0000 150</t>
  </si>
  <si>
    <t>Возврат остатков субсидий на реализацию мероприятий по обеспечению жильем молодых семей из бюджетов муниципальных округов</t>
  </si>
  <si>
    <t>000 2 19 25750 14 0000 150</t>
  </si>
  <si>
    <t>Возврат остатков субсидий на реализацию мероприятий по модернизации школьных систем образования из бюджетов муниципальных округов</t>
  </si>
  <si>
    <t>000 2 19 35250 14 0000 150</t>
  </si>
  <si>
    <t>Возврат остатков субвенций на оплату жилищно-коммунальных услуг отдельным категориям граждан из бюджетов муниципальных округов</t>
  </si>
  <si>
    <t>000 2 19 35302 14 0000 150</t>
  </si>
  <si>
    <t>Возврат остатков субвенций на осуществление ежемесячных выплат на детей в возрасте от трех до семи лет включительно из бюджетов муниципальных округов</t>
  </si>
  <si>
    <t>000 2 19 35303 14 0000 150</t>
  </si>
  <si>
    <t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округов</t>
  </si>
  <si>
    <t>000 2 19 35380 14 0000 150</t>
  </si>
  <si>
    <t>Возврат остатков субвенций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N 81-ФЗ «О государственных пособиях гражданам, имеющим детей» из бюджетов муниципальных округов</t>
  </si>
  <si>
    <t>000 2 19 35404 14 0000 150</t>
  </si>
  <si>
    <t>Возврат остатков субвенций на софинансирование расходов, связанных с оказанием государственной социальной помощи на основании социального контракта отдельным категориям граждан, из бюджетов муниципальных округов</t>
  </si>
  <si>
    <t>000 2 19 35462 14 0000 150</t>
  </si>
  <si>
    <t>Возврат остатков субвенций на компенсацию отдельным категориям граждан оплаты взноса на капитальный ремонт общего имущества в многоквартирном доме из бюджетов муниципальных округов</t>
  </si>
  <si>
    <t>000 2 19 45179 14 0000 150</t>
  </si>
  <si>
    <t>Возврат остатков иных межбюджетных трансфертов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из бюджетов муниципальных округов</t>
  </si>
  <si>
    <t>000 2 19 60010 14 0000 150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</si>
  <si>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</si>
  <si>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ВСЕГО ДОХОДОВ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</si>
  <si>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</si>
  <si>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</si>
  <si>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Невыясненные поступления</t>
  </si>
  <si>
    <t>000 1 17 05000 00 0000 180</t>
  </si>
  <si>
    <t>000 1 17 01000 00 0000 180</t>
  </si>
  <si>
    <t>000 2 02 25097 14 0000 150</t>
  </si>
  <si>
    <t>Субсидии бюджетам муниципальных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</si>
  <si>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000 2 02 15002 14 0000 150</t>
  </si>
  <si>
    <t xml:space="preserve">Дотации бюджетам муниципальных округов на поддержку мер по обеспечению сбалансированности </t>
  </si>
  <si>
    <t>000 2 02 25269 14 0000 150</t>
  </si>
  <si>
    <t>000 2 02 25372 14 0000 150</t>
  </si>
  <si>
    <t>Субсидии бюджетам муниципальных округов на развитие транспортной инфраструктуры на сельских территориях</t>
  </si>
  <si>
    <t>Субсидии бюджетам муниципальных округов на закупку контейнеров для раздельного накопления твердых коммунальных отходов</t>
  </si>
  <si>
    <t>000 2 02 29999 14 0172 150</t>
  </si>
  <si>
    <t>Прочие субсидии бюджетам муниципальных округов (проведение ремонта, восстановление и реставрация наиболее значимых и находящихся в неудовлетворительном состоянии воинских захоронений, памятников и мемориальных комплексов, увековечивающих память погибших в годы Великой Отечественной войны)</t>
  </si>
  <si>
    <t>000 2 02 29999 14 1170 150</t>
  </si>
  <si>
    <t>Прочие субсидии бюджетам муниципальных округов (предоставление молодым семьям социальных выплат на приобретение (строительство) жилья)</t>
  </si>
  <si>
    <t>000 2 02 29999 14 1275 150</t>
  </si>
  <si>
    <t>000 2 02 29999 14 1285 150</t>
  </si>
  <si>
    <t>Прочие субсидии бюджетам муниципальных округов (проведение работ по благоустройству территорий муниципальных общеобразовательных организаций, участвующих в региональном проекте "Модернизация школьных систем образования")</t>
  </si>
  <si>
    <t>Прочие субсидии бюджетам муниципальных округов (компенсация бюджету Предгорного муниципального округа расходов на оказание муниципальной услуги по присмотру и уходу за детьми жителей города-курорта Кисловодска в муниципальных дошкольных образовательных учреждения)</t>
  </si>
  <si>
    <t>000 2 02 49999 14 0005 150</t>
  </si>
  <si>
    <t>Прочие межбюджетные трансферты, передаваемые  бюджетам муниципальных округов (обеспечение выплаты лицам, не замещающим муниципальные должности муниципальной службы и исполняющим обязанности по техническому обеспечению деятельности органов местного самоуправления муниципальных образований, работникам органов местного самоуправления муниципальных образований, осуществляющим профессиональную деятельность по профессиям рабочих, и работникам муниципальных учреждений заработной платы не ниже установленного федеральным законодательством минимального размера оплаты труда, а также на обеспечение выплаты работникам муниципальных учреждений коэффициента к заработной плате за работу в пустынных и безводных местностях)</t>
  </si>
  <si>
    <t>000 2 02 49999 14 0049 150</t>
  </si>
  <si>
    <t>Прочие межбюджетные трансферты, передаваемые бюджетам муниципальных округов (средства резервного фонда Правительства Ставропольского края)</t>
  </si>
  <si>
    <t>000 2 02 49999 14 0190 150</t>
  </si>
  <si>
    <t>Прочие межбюджетные трансферты, передаваемые  бюджетам муниципальных округов (увеличение заработной платы муниципальных служащих муниципальной службы и лиц, не замещающих должности муниципальной службы и исполняющих обязанности по техническому обеспечению деятельности органов местного самоуправления муниципальных образований, работников органов местного самоуправления муниципальных образований, осуществляющих профессиональную деятельность по профессиям рабочих, а также работников муниципальных учреждений, за исключением отдельных категорий работников муниципальных учреждений, которым повышение заработной платы осуществляется в соответствии с указами Президента Российской Федерации                              от 7 мая 2012 года № 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 и от 28 декабря 2012 года № 1688 "О некоторых мерах по реализации государственной политики в сфере защиты детей-сирот и детей, оставшихся без попечения родителей")</t>
  </si>
  <si>
    <t>000 2 02 49999 14 1217 150</t>
  </si>
  <si>
    <t>Прочие межбюджетные трансферты, передаваемые бюджетам муниципальных округов (приобретение новогодних подарков детям, обучающимся по образовательным программам начального общего образования в муниципальных и частных образовательных организациях Ставропольского края)</t>
  </si>
  <si>
    <t>000 2 02 49999 14 1272 150</t>
  </si>
  <si>
    <t>Прочие межбюджетные трансферты, передаваемые бюджетам муниципальных округов (обеспечение питания в образовательных организациях в результате удорожания стоимости продуктов питания)</t>
  </si>
  <si>
    <t>000 2 07 00000 00 0000 000</t>
  </si>
  <si>
    <t>ПРОЧИЕ БЕЗВОЗМЕЗДНЫЕ ПОСТУПЛЕНИЯ</t>
  </si>
  <si>
    <t>000 2 19 45303 14 0000 150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</si>
  <si>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округов</t>
  </si>
  <si>
    <t>000 2 02 49999 14 1249 150</t>
  </si>
  <si>
    <t xml:space="preserve">Прочие межбюджетные трансферты, передаваемые бюджетам муниципальных округов(проведение антитеррористических мероприятий в муниципальных образовательных организациях)
</t>
  </si>
  <si>
    <t>000 2 02 35573 14 0000 150</t>
  </si>
  <si>
    <t>Субвенции бюджетам муниципальных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</si>
  <si>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000 2 02 45179 14 0005 150</t>
  </si>
  <si>
    <t>Межбюджетные трансферты, передаваемые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</si>
  <si>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Сведения о доходах бюджета Предгорного муниципального округа Ставропольского края по видам доходов на 2024 год и плановый период 2025 и 2026 годов в сравнении с ожидаемым исполнением бюджета округа на 2023 год и отчетом об исполнении бюджета округа за 2022 год</t>
  </si>
  <si>
    <t>Отчет об исполнении бюджета Предгорного муниципальногоокруга за 2022 год</t>
  </si>
  <si>
    <t>Отчет  об исполнении бюджета Предгорного муниципальногоокруга на 01.11.2023 год</t>
  </si>
  <si>
    <t>Ожидаемое исполнение бюджета Предгорного муниципального округа в 2023 году</t>
  </si>
  <si>
    <t>Проект бюджета Предгорного муниципального округа Ставропольского края на 2024 год и плановый период 2025 и 2026 годов</t>
  </si>
  <si>
    <t>2024 год</t>
  </si>
  <si>
    <t>2025 год</t>
  </si>
  <si>
    <t>2026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</si>
</sst>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name val="Arial Cyr"/>
      <family val="2"/>
    </font>
    <font>
      <sz val="10"/>
      <name val="Arial"/>
      <family val="2"/>
    </font>
    <font>
      <sz val="11"/>
      <name val="Times New Roman"/>
      <family val="1"/>
    </font>
    <font>
      <sz val="11"/>
      <name val="Arial Cyr"/>
      <family val="2"/>
    </font>
    <font>
      <sz val="12"/>
      <color indexed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2"/>
    </font>
    <font>
      <b/>
      <sz val="9"/>
      <name val="Tahoma"/>
      <family val="2"/>
    </font>
    <font>
      <sz val="9"/>
      <name val="Tahoma"/>
      <family val="2"/>
    </font>
    <font>
      <sz val="8"/>
      <name val="Arial Cyr"/>
      <family val="2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1" xfId="0" applyFont="1" applyBorder="1" applyAlignment="1">
      <alignment horizontal="justify" vertical="top" wrapText="1"/>
    </xf>
    <xf numFmtId="4" fontId="6" fillId="0" borderId="1" xfId="0" applyNumberFormat="1" applyFont="1" applyBorder="1" applyAlignment="1">
      <alignment horizontal="right" vertical="top" wrapText="1"/>
    </xf>
    <xf numFmtId="0" fontId="7" fillId="0" borderId="0" xfId="0" applyFont="1"/>
    <xf numFmtId="0" fontId="2" fillId="0" borderId="1" xfId="0" applyFont="1" applyBorder="1" applyAlignment="1">
      <alignment horizontal="justify" vertical="top" wrapText="1"/>
    </xf>
    <xf numFmtId="4" fontId="2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justify" vertical="top"/>
    </xf>
    <xf numFmtId="0" fontId="6" fillId="0" borderId="1" xfId="0" applyFont="1" applyBorder="1" applyAlignment="1">
      <alignment horizontal="justify" vertical="top"/>
    </xf>
    <xf numFmtId="0" fontId="2" fillId="2" borderId="1" xfId="0" applyFont="1" applyFill="1" applyBorder="1" applyAlignment="1">
      <alignment horizontal="justify" vertical="top" wrapText="1"/>
    </xf>
    <xf numFmtId="0" fontId="2" fillId="0" borderId="0" xfId="0" applyFont="1" applyAlignment="1">
      <alignment vertical="top" wrapText="1"/>
    </xf>
    <xf numFmtId="4" fontId="2" fillId="0" borderId="1" xfId="0" applyNumberFormat="1" applyFont="1" applyBorder="1" applyAlignment="1">
      <alignment vertical="top"/>
    </xf>
    <xf numFmtId="0" fontId="2" fillId="0" borderId="2" xfId="0" applyFont="1" applyBorder="1" applyAlignment="1">
      <alignment horizontal="justify" vertical="top"/>
    </xf>
    <xf numFmtId="0" fontId="2" fillId="0" borderId="2" xfId="0" applyFont="1" applyBorder="1" applyAlignment="1">
      <alignment horizontal="justify" vertical="top" wrapText="1"/>
    </xf>
    <xf numFmtId="4" fontId="2" fillId="0" borderId="2" xfId="0" applyNumberFormat="1" applyFont="1" applyBorder="1" applyAlignment="1">
      <alignment vertical="top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horizontal="right" wrapText="1"/>
    </xf>
    <xf numFmtId="0" fontId="4" fillId="0" borderId="0" xfId="0" applyFont="1" applyAlignment="1">
      <alignment wrapText="1"/>
    </xf>
    <xf numFmtId="0" fontId="4" fillId="0" borderId="0" xfId="0" applyFont="1"/>
    <xf numFmtId="0" fontId="3" fillId="0" borderId="0" xfId="0" applyFont="1"/>
    <xf numFmtId="4" fontId="2" fillId="0" borderId="0" xfId="0" applyNumberFormat="1" applyFont="1" applyAlignment="1">
      <alignment horizontal="right" vertical="top" wrapText="1"/>
    </xf>
    <xf numFmtId="4" fontId="3" fillId="0" borderId="0" xfId="0" applyNumberFormat="1" applyFont="1" applyAlignment="1">
      <alignment horizontal="right"/>
    </xf>
    <xf numFmtId="4" fontId="2" fillId="0" borderId="1" xfId="0" applyNumberFormat="1" applyFont="1" applyBorder="1" applyAlignment="1">
      <alignment horizontal="right" vertical="top"/>
    </xf>
    <xf numFmtId="4" fontId="2" fillId="0" borderId="2" xfId="0" applyNumberFormat="1" applyFont="1" applyBorder="1" applyAlignment="1">
      <alignment horizontal="right" vertical="top" wrapText="1"/>
    </xf>
    <xf numFmtId="4" fontId="2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4" fontId="6" fillId="2" borderId="1" xfId="0" applyNumberFormat="1" applyFont="1" applyFill="1" applyBorder="1" applyAlignment="1">
      <alignment horizontal="right" vertical="top" wrapText="1"/>
    </xf>
    <xf numFmtId="4" fontId="2" fillId="2" borderId="1" xfId="0" applyNumberFormat="1" applyFont="1" applyFill="1" applyBorder="1" applyAlignment="1">
      <alignment horizontal="right" vertical="top" wrapText="1"/>
    </xf>
    <xf numFmtId="4" fontId="3" fillId="2" borderId="0" xfId="0" applyNumberFormat="1" applyFont="1" applyFill="1" applyAlignment="1">
      <alignment/>
    </xf>
    <xf numFmtId="4" fontId="2" fillId="2" borderId="0" xfId="0" applyNumberFormat="1" applyFont="1" applyFill="1" applyAlignment="1">
      <alignment wrapText="1"/>
    </xf>
    <xf numFmtId="4" fontId="6" fillId="2" borderId="1" xfId="0" applyNumberFormat="1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vertical="top"/>
    </xf>
    <xf numFmtId="4" fontId="2" fillId="2" borderId="0" xfId="0" applyNumberFormat="1" applyFont="1" applyFill="1" applyAlignment="1">
      <alignment vertical="top" wrapText="1"/>
    </xf>
    <xf numFmtId="4" fontId="2" fillId="2" borderId="2" xfId="0" applyNumberFormat="1" applyFont="1" applyFill="1" applyBorder="1" applyAlignment="1">
      <alignment vertical="top" wrapText="1"/>
    </xf>
    <xf numFmtId="4" fontId="2" fillId="2" borderId="0" xfId="0" applyNumberFormat="1" applyFont="1" applyFill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4"/>
  <sheetViews>
    <sheetView tabSelected="1" view="pageBreakPreview" zoomScaleSheetLayoutView="100" workbookViewId="0" topLeftCell="A142">
      <selection activeCell="E147" sqref="E147"/>
    </sheetView>
  </sheetViews>
  <sheetFormatPr defaultColWidth="9.00390625" defaultRowHeight="12.75"/>
  <cols>
    <col min="1" max="1" width="29.25390625" style="1" customWidth="1"/>
    <col min="2" max="2" width="67.125" style="24" customWidth="1"/>
    <col min="3" max="3" width="22.125" style="26" customWidth="1"/>
    <col min="4" max="4" width="22.125" style="34" customWidth="1"/>
    <col min="5" max="5" width="20.125" style="23" customWidth="1"/>
    <col min="6" max="8" width="14.25390625" style="23" customWidth="1"/>
  </cols>
  <sheetData>
    <row r="1" spans="2:8" ht="12.75">
      <c r="B1" s="2"/>
      <c r="E1" s="3"/>
      <c r="F1" s="3"/>
      <c r="G1" s="3"/>
      <c r="H1" s="3"/>
    </row>
    <row r="2" spans="1:8" ht="12.75">
      <c r="A2" s="30"/>
      <c r="B2" s="30"/>
      <c r="C2" s="30"/>
      <c r="D2" s="30"/>
      <c r="E2" s="30"/>
      <c r="F2" s="4"/>
      <c r="G2" s="4"/>
      <c r="H2" s="4"/>
    </row>
    <row r="3" spans="1:8" ht="40.5" customHeight="1">
      <c r="A3" s="31" t="s">
        <v>282</v>
      </c>
      <c r="B3" s="31"/>
      <c r="C3" s="31"/>
      <c r="D3" s="31"/>
      <c r="E3" s="31"/>
      <c r="F3" s="31"/>
      <c r="G3" s="31"/>
      <c r="H3" s="31"/>
    </row>
    <row r="4" spans="1:8" ht="15" customHeight="1">
      <c r="A4" s="6"/>
      <c r="B4" s="6"/>
      <c r="C4" s="21"/>
      <c r="D4" s="35"/>
      <c r="E4" s="5"/>
      <c r="F4" s="5"/>
      <c r="G4" s="5"/>
      <c r="H4" s="5" t="s">
        <v>0</v>
      </c>
    </row>
    <row r="5" spans="1:8" ht="57" customHeight="1">
      <c r="A5" s="43" t="s">
        <v>1</v>
      </c>
      <c r="B5" s="45" t="s">
        <v>2</v>
      </c>
      <c r="C5" s="47" t="s">
        <v>283</v>
      </c>
      <c r="D5" s="49" t="s">
        <v>284</v>
      </c>
      <c r="E5" s="51" t="s">
        <v>285</v>
      </c>
      <c r="F5" s="53" t="s">
        <v>286</v>
      </c>
      <c r="G5" s="54"/>
      <c r="H5" s="55"/>
    </row>
    <row r="6" spans="1:10" ht="27" customHeight="1">
      <c r="A6" s="44"/>
      <c r="B6" s="46"/>
      <c r="C6" s="48"/>
      <c r="D6" s="50"/>
      <c r="E6" s="52"/>
      <c r="F6" s="42" t="s">
        <v>287</v>
      </c>
      <c r="G6" s="42" t="s">
        <v>288</v>
      </c>
      <c r="H6" s="42" t="s">
        <v>289</v>
      </c>
      <c r="J6" t="s">
        <v>3</v>
      </c>
    </row>
    <row r="7" spans="1:8" s="9" customFormat="1" ht="14.25">
      <c r="A7" s="7" t="s">
        <v>4</v>
      </c>
      <c r="B7" s="7" t="s">
        <v>5</v>
      </c>
      <c r="C7" s="8">
        <f aca="true" t="shared" si="0" ref="C7:H7">C8+C10+C12+C20+C23+C27+C29+C32+C35+C17+C40</f>
        <v>1043926.3599999996</v>
      </c>
      <c r="D7" s="32">
        <f t="shared" si="0"/>
        <v>862466.1999999998</v>
      </c>
      <c r="E7" s="8">
        <f>E8+E10+E12+E20+E23+E27+E29+E32+E35+E17+E40</f>
        <v>1127811</v>
      </c>
      <c r="F7" s="8">
        <f t="shared" si="0"/>
        <v>1109831.4300000002</v>
      </c>
      <c r="G7" s="8">
        <f t="shared" si="0"/>
        <v>1163111.5300000003</v>
      </c>
      <c r="H7" s="8">
        <f t="shared" si="0"/>
        <v>1264677.5300000003</v>
      </c>
    </row>
    <row r="8" spans="1:8" s="9" customFormat="1" ht="14.25">
      <c r="A8" s="7" t="s">
        <v>6</v>
      </c>
      <c r="B8" s="7" t="s">
        <v>7</v>
      </c>
      <c r="C8" s="8">
        <f aca="true" t="shared" si="1" ref="C8:D8">C9</f>
        <v>407333.47</v>
      </c>
      <c r="D8" s="36">
        <f t="shared" si="1"/>
        <v>344905.9</v>
      </c>
      <c r="E8" s="8">
        <f>E9</f>
        <v>460597</v>
      </c>
      <c r="F8" s="8">
        <f aca="true" t="shared" si="2" ref="F8:H8">F9</f>
        <v>476816</v>
      </c>
      <c r="G8" s="8">
        <f t="shared" si="2"/>
        <v>484054</v>
      </c>
      <c r="H8" s="8">
        <f t="shared" si="2"/>
        <v>486973</v>
      </c>
    </row>
    <row r="9" spans="1:8" ht="15">
      <c r="A9" s="10" t="s">
        <v>8</v>
      </c>
      <c r="B9" s="10" t="s">
        <v>9</v>
      </c>
      <c r="C9" s="11">
        <v>407333.47</v>
      </c>
      <c r="D9" s="37">
        <v>344905.9</v>
      </c>
      <c r="E9" s="11">
        <v>460597</v>
      </c>
      <c r="F9" s="11">
        <v>476816</v>
      </c>
      <c r="G9" s="11">
        <v>484054</v>
      </c>
      <c r="H9" s="11">
        <v>486973</v>
      </c>
    </row>
    <row r="10" spans="1:8" s="9" customFormat="1" ht="28.5">
      <c r="A10" s="7" t="s">
        <v>10</v>
      </c>
      <c r="B10" s="7" t="s">
        <v>11</v>
      </c>
      <c r="C10" s="8">
        <f aca="true" t="shared" si="3" ref="C10:D10">C11</f>
        <v>52020.1</v>
      </c>
      <c r="D10" s="36">
        <f t="shared" si="3"/>
        <v>46292.67</v>
      </c>
      <c r="E10" s="8">
        <f>E11</f>
        <v>57289</v>
      </c>
      <c r="F10" s="8">
        <f aca="true" t="shared" si="4" ref="F10:H10">F11</f>
        <v>50652</v>
      </c>
      <c r="G10" s="8">
        <f t="shared" si="4"/>
        <v>52636</v>
      </c>
      <c r="H10" s="8">
        <f t="shared" si="4"/>
        <v>54012.06</v>
      </c>
    </row>
    <row r="11" spans="1:8" ht="30">
      <c r="A11" s="10" t="s">
        <v>12</v>
      </c>
      <c r="B11" s="10" t="s">
        <v>13</v>
      </c>
      <c r="C11" s="11">
        <v>52020.1</v>
      </c>
      <c r="D11" s="37">
        <v>46292.67</v>
      </c>
      <c r="E11" s="11">
        <v>57289</v>
      </c>
      <c r="F11" s="11">
        <v>50652</v>
      </c>
      <c r="G11" s="11">
        <v>52636</v>
      </c>
      <c r="H11" s="11">
        <v>54012.06</v>
      </c>
    </row>
    <row r="12" spans="1:8" s="9" customFormat="1" ht="14.25">
      <c r="A12" s="7" t="s">
        <v>14</v>
      </c>
      <c r="B12" s="7" t="s">
        <v>15</v>
      </c>
      <c r="C12" s="8">
        <f aca="true" t="shared" si="5" ref="C12:D12">SUM(C13:C16)</f>
        <v>195157.47999999998</v>
      </c>
      <c r="D12" s="36">
        <f t="shared" si="5"/>
        <v>187575.96</v>
      </c>
      <c r="E12" s="8">
        <f>SUM(E13:E16)</f>
        <v>199912</v>
      </c>
      <c r="F12" s="8">
        <f aca="true" t="shared" si="6" ref="F12:H12">SUM(F13:F16)</f>
        <v>205255</v>
      </c>
      <c r="G12" s="8">
        <f t="shared" si="6"/>
        <v>240578</v>
      </c>
      <c r="H12" s="8">
        <f t="shared" si="6"/>
        <v>312296</v>
      </c>
    </row>
    <row r="13" spans="1:8" ht="30">
      <c r="A13" s="10" t="s">
        <v>16</v>
      </c>
      <c r="B13" s="10" t="s">
        <v>17</v>
      </c>
      <c r="C13" s="11">
        <v>129509.56</v>
      </c>
      <c r="D13" s="37">
        <v>148958.97</v>
      </c>
      <c r="E13" s="11">
        <v>149000</v>
      </c>
      <c r="F13" s="11">
        <v>155103</v>
      </c>
      <c r="G13" s="11">
        <v>169615</v>
      </c>
      <c r="H13" s="11">
        <v>184522</v>
      </c>
    </row>
    <row r="14" spans="1:8" ht="15">
      <c r="A14" s="12" t="s">
        <v>18</v>
      </c>
      <c r="B14" s="10" t="s">
        <v>19</v>
      </c>
      <c r="C14" s="11">
        <v>342.78</v>
      </c>
      <c r="D14" s="37">
        <v>-296.73</v>
      </c>
      <c r="E14" s="11">
        <v>-378</v>
      </c>
      <c r="F14" s="11"/>
      <c r="G14" s="11"/>
      <c r="H14" s="11"/>
    </row>
    <row r="15" spans="1:8" ht="15">
      <c r="A15" s="12" t="s">
        <v>20</v>
      </c>
      <c r="B15" s="12" t="s">
        <v>21</v>
      </c>
      <c r="C15" s="27">
        <v>40903.15</v>
      </c>
      <c r="D15" s="38">
        <v>29011.3</v>
      </c>
      <c r="E15" s="11">
        <v>29011</v>
      </c>
      <c r="F15" s="11">
        <v>28394</v>
      </c>
      <c r="G15" s="11">
        <v>29814</v>
      </c>
      <c r="H15" s="11">
        <v>31305</v>
      </c>
    </row>
    <row r="16" spans="1:8" ht="30">
      <c r="A16" s="12" t="s">
        <v>22</v>
      </c>
      <c r="B16" s="12" t="s">
        <v>23</v>
      </c>
      <c r="C16" s="27">
        <v>24401.99</v>
      </c>
      <c r="D16" s="38">
        <v>9902.42</v>
      </c>
      <c r="E16" s="11">
        <v>22279</v>
      </c>
      <c r="F16" s="11">
        <v>21758</v>
      </c>
      <c r="G16" s="11">
        <v>41149</v>
      </c>
      <c r="H16" s="11">
        <v>96469</v>
      </c>
    </row>
    <row r="17" spans="1:8" s="9" customFormat="1" ht="14.25">
      <c r="A17" s="13" t="s">
        <v>24</v>
      </c>
      <c r="B17" s="13" t="s">
        <v>25</v>
      </c>
      <c r="C17" s="8">
        <f aca="true" t="shared" si="7" ref="C17:D17">SUM(C18:C19)</f>
        <v>220445.90999999997</v>
      </c>
      <c r="D17" s="36">
        <f t="shared" si="7"/>
        <v>166095.25</v>
      </c>
      <c r="E17" s="8">
        <f>SUM(E18:E19)</f>
        <v>269451</v>
      </c>
      <c r="F17" s="8">
        <f aca="true" t="shared" si="8" ref="F17:H17">SUM(F18:F19)</f>
        <v>251491.34</v>
      </c>
      <c r="G17" s="8">
        <f t="shared" si="8"/>
        <v>261725.34</v>
      </c>
      <c r="H17" s="8">
        <f t="shared" si="8"/>
        <v>286873.28</v>
      </c>
    </row>
    <row r="18" spans="1:8" ht="15">
      <c r="A18" s="12" t="s">
        <v>26</v>
      </c>
      <c r="B18" s="12" t="s">
        <v>27</v>
      </c>
      <c r="C18" s="27">
        <v>73855.26</v>
      </c>
      <c r="D18" s="38">
        <v>31683.88</v>
      </c>
      <c r="E18" s="11">
        <v>76728</v>
      </c>
      <c r="F18" s="11">
        <v>95153</v>
      </c>
      <c r="G18" s="11">
        <v>100499</v>
      </c>
      <c r="H18" s="11">
        <v>106094</v>
      </c>
    </row>
    <row r="19" spans="1:8" ht="15">
      <c r="A19" s="12" t="s">
        <v>28</v>
      </c>
      <c r="B19" s="12" t="s">
        <v>29</v>
      </c>
      <c r="C19" s="27">
        <v>146590.65</v>
      </c>
      <c r="D19" s="38">
        <v>134411.37</v>
      </c>
      <c r="E19" s="11">
        <v>192723</v>
      </c>
      <c r="F19" s="11">
        <v>156338.34</v>
      </c>
      <c r="G19" s="11">
        <v>161226.34</v>
      </c>
      <c r="H19" s="11">
        <v>180779.28</v>
      </c>
    </row>
    <row r="20" spans="1:8" s="9" customFormat="1" ht="14.25">
      <c r="A20" s="13" t="s">
        <v>30</v>
      </c>
      <c r="B20" s="7" t="s">
        <v>31</v>
      </c>
      <c r="C20" s="8">
        <f aca="true" t="shared" si="9" ref="C20:D20">SUM(C21:C22)</f>
        <v>17362.45</v>
      </c>
      <c r="D20" s="36">
        <f t="shared" si="9"/>
        <v>13824.76</v>
      </c>
      <c r="E20" s="8">
        <f>SUM(E21:E22)</f>
        <v>16018</v>
      </c>
      <c r="F20" s="8">
        <f aca="true" t="shared" si="10" ref="F20:H20">SUM(F21:F22)</f>
        <v>18009</v>
      </c>
      <c r="G20" s="8">
        <f t="shared" si="10"/>
        <v>18404</v>
      </c>
      <c r="H20" s="8">
        <f t="shared" si="10"/>
        <v>18809</v>
      </c>
    </row>
    <row r="21" spans="1:8" ht="30">
      <c r="A21" s="10" t="s">
        <v>32</v>
      </c>
      <c r="B21" s="10" t="s">
        <v>33</v>
      </c>
      <c r="C21" s="11">
        <v>17222.45</v>
      </c>
      <c r="D21" s="37">
        <v>13754.26</v>
      </c>
      <c r="E21" s="11">
        <v>15933</v>
      </c>
      <c r="F21" s="11">
        <v>17979</v>
      </c>
      <c r="G21" s="11">
        <v>18374</v>
      </c>
      <c r="H21" s="11">
        <v>18779</v>
      </c>
    </row>
    <row r="22" spans="1:8" ht="30">
      <c r="A22" s="14" t="s">
        <v>34</v>
      </c>
      <c r="B22" s="15" t="s">
        <v>35</v>
      </c>
      <c r="C22" s="25">
        <v>140</v>
      </c>
      <c r="D22" s="39">
        <v>70.5</v>
      </c>
      <c r="E22" s="11">
        <v>85</v>
      </c>
      <c r="F22" s="11">
        <v>30</v>
      </c>
      <c r="G22" s="11">
        <v>30</v>
      </c>
      <c r="H22" s="11">
        <v>30</v>
      </c>
    </row>
    <row r="23" spans="1:8" s="9" customFormat="1" ht="28.5">
      <c r="A23" s="13" t="s">
        <v>36</v>
      </c>
      <c r="B23" s="7" t="s">
        <v>37</v>
      </c>
      <c r="C23" s="8">
        <f aca="true" t="shared" si="11" ref="C23:H23">SUM(C24:C26)</f>
        <v>84036.81</v>
      </c>
      <c r="D23" s="36">
        <f t="shared" si="11"/>
        <v>67650.86</v>
      </c>
      <c r="E23" s="8">
        <f t="shared" si="11"/>
        <v>88384</v>
      </c>
      <c r="F23" s="8">
        <f t="shared" si="11"/>
        <v>88915.17</v>
      </c>
      <c r="G23" s="8">
        <f t="shared" si="11"/>
        <v>88915.17</v>
      </c>
      <c r="H23" s="8">
        <f t="shared" si="11"/>
        <v>88915.17</v>
      </c>
    </row>
    <row r="24" spans="1:8" ht="75">
      <c r="A24" s="12" t="s">
        <v>38</v>
      </c>
      <c r="B24" s="10" t="s">
        <v>39</v>
      </c>
      <c r="C24" s="11">
        <v>83420.25</v>
      </c>
      <c r="D24" s="37">
        <v>67101.34</v>
      </c>
      <c r="E24" s="11">
        <v>87840</v>
      </c>
      <c r="F24" s="11">
        <v>88415.17</v>
      </c>
      <c r="G24" s="11">
        <v>88415.17</v>
      </c>
      <c r="H24" s="11">
        <v>88415.17</v>
      </c>
    </row>
    <row r="25" spans="1:8" ht="30">
      <c r="A25" s="12" t="s">
        <v>40</v>
      </c>
      <c r="B25" s="10" t="s">
        <v>41</v>
      </c>
      <c r="C25" s="11">
        <v>0</v>
      </c>
      <c r="D25" s="37">
        <v>43.75</v>
      </c>
      <c r="E25" s="11">
        <v>44</v>
      </c>
      <c r="F25" s="11">
        <v>0</v>
      </c>
      <c r="G25" s="11">
        <v>0</v>
      </c>
      <c r="H25" s="11">
        <v>0</v>
      </c>
    </row>
    <row r="26" spans="1:8" ht="75">
      <c r="A26" s="12" t="s">
        <v>42</v>
      </c>
      <c r="B26" s="10" t="s">
        <v>43</v>
      </c>
      <c r="C26" s="11">
        <v>616.56</v>
      </c>
      <c r="D26" s="37">
        <v>505.77</v>
      </c>
      <c r="E26" s="11">
        <v>500</v>
      </c>
      <c r="F26" s="11">
        <v>500</v>
      </c>
      <c r="G26" s="11">
        <v>500</v>
      </c>
      <c r="H26" s="11">
        <v>500</v>
      </c>
    </row>
    <row r="27" spans="1:8" s="9" customFormat="1" ht="14.25">
      <c r="A27" s="13" t="s">
        <v>44</v>
      </c>
      <c r="B27" s="7" t="s">
        <v>45</v>
      </c>
      <c r="C27" s="8">
        <f aca="true" t="shared" si="12" ref="C27:D27">C28</f>
        <v>5492.45</v>
      </c>
      <c r="D27" s="36">
        <f t="shared" si="12"/>
        <v>6703.44</v>
      </c>
      <c r="E27" s="8">
        <f>E28</f>
        <v>6703</v>
      </c>
      <c r="F27" s="8">
        <f aca="true" t="shared" si="13" ref="F27:H27">F28</f>
        <v>5340.31</v>
      </c>
      <c r="G27" s="8">
        <f t="shared" si="13"/>
        <v>5340.31</v>
      </c>
      <c r="H27" s="8">
        <f t="shared" si="13"/>
        <v>5340.31</v>
      </c>
    </row>
    <row r="28" spans="1:8" ht="15">
      <c r="A28" s="12" t="s">
        <v>46</v>
      </c>
      <c r="B28" s="10" t="s">
        <v>47</v>
      </c>
      <c r="C28" s="11">
        <v>5492.45</v>
      </c>
      <c r="D28" s="37">
        <v>6703.44</v>
      </c>
      <c r="E28" s="11">
        <v>6703</v>
      </c>
      <c r="F28" s="11">
        <v>5340.31</v>
      </c>
      <c r="G28" s="11">
        <v>5340.31</v>
      </c>
      <c r="H28" s="11">
        <v>5340.31</v>
      </c>
    </row>
    <row r="29" spans="1:8" s="9" customFormat="1" ht="28.5">
      <c r="A29" s="13" t="s">
        <v>48</v>
      </c>
      <c r="B29" s="7" t="s">
        <v>49</v>
      </c>
      <c r="C29" s="8">
        <f aca="true" t="shared" si="14" ref="C29:D29">SUM(C30:C31)</f>
        <v>7719.22</v>
      </c>
      <c r="D29" s="36">
        <f t="shared" si="14"/>
        <v>6886.44</v>
      </c>
      <c r="E29" s="8">
        <f>SUM(E30:E31)</f>
        <v>6887</v>
      </c>
      <c r="F29" s="8">
        <f aca="true" t="shared" si="15" ref="F29:H29">SUM(F30:F31)</f>
        <v>1844.38</v>
      </c>
      <c r="G29" s="8">
        <f t="shared" si="15"/>
        <v>1659.78</v>
      </c>
      <c r="H29" s="8">
        <f t="shared" si="15"/>
        <v>1659.78</v>
      </c>
    </row>
    <row r="30" spans="1:8" ht="15">
      <c r="A30" s="12" t="s">
        <v>50</v>
      </c>
      <c r="B30" s="10" t="s">
        <v>51</v>
      </c>
      <c r="C30" s="11">
        <v>2446.95</v>
      </c>
      <c r="D30" s="37">
        <v>1840.83</v>
      </c>
      <c r="E30" s="11">
        <v>1841</v>
      </c>
      <c r="F30" s="11">
        <v>840</v>
      </c>
      <c r="G30" s="11">
        <v>700</v>
      </c>
      <c r="H30" s="11">
        <v>700</v>
      </c>
    </row>
    <row r="31" spans="1:8" ht="15">
      <c r="A31" s="12" t="s">
        <v>52</v>
      </c>
      <c r="B31" s="10" t="s">
        <v>53</v>
      </c>
      <c r="C31" s="11">
        <v>5272.27</v>
      </c>
      <c r="D31" s="37">
        <v>5045.61</v>
      </c>
      <c r="E31" s="11">
        <v>5046</v>
      </c>
      <c r="F31" s="11">
        <v>1004.38</v>
      </c>
      <c r="G31" s="11">
        <v>959.78</v>
      </c>
      <c r="H31" s="11">
        <v>959.78</v>
      </c>
    </row>
    <row r="32" spans="1:8" s="9" customFormat="1" ht="14.25">
      <c r="A32" s="13" t="s">
        <v>54</v>
      </c>
      <c r="B32" s="7" t="s">
        <v>55</v>
      </c>
      <c r="C32" s="8">
        <f aca="true" t="shared" si="16" ref="C32:D32">SUM(C33:C34)</f>
        <v>50074.39</v>
      </c>
      <c r="D32" s="36">
        <f t="shared" si="16"/>
        <v>13116.99</v>
      </c>
      <c r="E32" s="8">
        <f>SUM(E33:E34)</f>
        <v>13117</v>
      </c>
      <c r="F32" s="8">
        <f aca="true" t="shared" si="17" ref="F32:H32">SUM(F33:F34)</f>
        <v>8000</v>
      </c>
      <c r="G32" s="8">
        <f t="shared" si="17"/>
        <v>8000</v>
      </c>
      <c r="H32" s="8">
        <f t="shared" si="17"/>
        <v>8000</v>
      </c>
    </row>
    <row r="33" spans="1:8" ht="75">
      <c r="A33" s="12" t="s">
        <v>56</v>
      </c>
      <c r="B33" s="10" t="s">
        <v>57</v>
      </c>
      <c r="C33" s="11">
        <v>1500.77</v>
      </c>
      <c r="D33" s="37">
        <v>340.96</v>
      </c>
      <c r="E33" s="11">
        <v>341</v>
      </c>
      <c r="F33" s="11">
        <v>0</v>
      </c>
      <c r="G33" s="11">
        <v>0</v>
      </c>
      <c r="H33" s="11">
        <v>0</v>
      </c>
    </row>
    <row r="34" spans="1:8" ht="30">
      <c r="A34" s="12" t="s">
        <v>58</v>
      </c>
      <c r="B34" s="10" t="s">
        <v>59</v>
      </c>
      <c r="C34" s="11">
        <v>48573.62</v>
      </c>
      <c r="D34" s="37">
        <v>12776.03</v>
      </c>
      <c r="E34" s="11">
        <v>12776</v>
      </c>
      <c r="F34" s="11">
        <v>8000</v>
      </c>
      <c r="G34" s="11">
        <v>8000</v>
      </c>
      <c r="H34" s="11">
        <v>8000</v>
      </c>
    </row>
    <row r="35" spans="1:8" s="9" customFormat="1" ht="14.25">
      <c r="A35" s="13" t="s">
        <v>60</v>
      </c>
      <c r="B35" s="7" t="s">
        <v>61</v>
      </c>
      <c r="C35" s="8">
        <f aca="true" t="shared" si="18" ref="C35:D35">SUM(C36:C39)</f>
        <v>3632.33</v>
      </c>
      <c r="D35" s="36">
        <f t="shared" si="18"/>
        <v>3057.46</v>
      </c>
      <c r="E35" s="8">
        <f>SUM(E36:E39)</f>
        <v>3100</v>
      </c>
      <c r="F35" s="8">
        <f aca="true" t="shared" si="19" ref="F35:H35">SUM(F36:F39)</f>
        <v>1798.93</v>
      </c>
      <c r="G35" s="8">
        <f t="shared" si="19"/>
        <v>1798.93</v>
      </c>
      <c r="H35" s="8">
        <f t="shared" si="19"/>
        <v>1798.93</v>
      </c>
    </row>
    <row r="36" spans="1:8" ht="30">
      <c r="A36" s="12" t="s">
        <v>62</v>
      </c>
      <c r="B36" s="10" t="s">
        <v>63</v>
      </c>
      <c r="C36" s="11">
        <v>2315.31</v>
      </c>
      <c r="D36" s="37">
        <v>1885.23</v>
      </c>
      <c r="E36" s="37">
        <v>1927.27</v>
      </c>
      <c r="F36" s="11">
        <v>1662.46</v>
      </c>
      <c r="G36" s="11">
        <v>1662.46</v>
      </c>
      <c r="H36" s="11">
        <v>1662.46</v>
      </c>
    </row>
    <row r="37" spans="1:8" ht="30">
      <c r="A37" s="12" t="s">
        <v>241</v>
      </c>
      <c r="B37" s="10" t="s">
        <v>242</v>
      </c>
      <c r="C37" s="11">
        <v>315.07</v>
      </c>
      <c r="D37" s="37">
        <v>139.5</v>
      </c>
      <c r="E37" s="37">
        <v>140</v>
      </c>
      <c r="F37" s="11">
        <v>0</v>
      </c>
      <c r="G37" s="11">
        <v>0</v>
      </c>
      <c r="H37" s="11">
        <v>0</v>
      </c>
    </row>
    <row r="38" spans="1:8" ht="90">
      <c r="A38" s="12" t="s">
        <v>64</v>
      </c>
      <c r="B38" s="10" t="s">
        <v>65</v>
      </c>
      <c r="C38" s="11">
        <v>157.21</v>
      </c>
      <c r="D38" s="37">
        <v>430.25</v>
      </c>
      <c r="E38" s="37">
        <v>430.25</v>
      </c>
      <c r="F38" s="11">
        <v>136.47</v>
      </c>
      <c r="G38" s="11">
        <v>136.47</v>
      </c>
      <c r="H38" s="11">
        <v>136.47</v>
      </c>
    </row>
    <row r="39" spans="1:8" ht="15">
      <c r="A39" s="12" t="s">
        <v>66</v>
      </c>
      <c r="B39" s="10" t="s">
        <v>67</v>
      </c>
      <c r="C39" s="11">
        <v>844.74</v>
      </c>
      <c r="D39" s="37">
        <v>602.48</v>
      </c>
      <c r="E39" s="37">
        <v>602.48</v>
      </c>
      <c r="F39" s="11">
        <v>0</v>
      </c>
      <c r="G39" s="11">
        <v>0</v>
      </c>
      <c r="H39" s="11">
        <v>0</v>
      </c>
    </row>
    <row r="40" spans="1:8" s="9" customFormat="1" ht="14.25">
      <c r="A40" s="13" t="s">
        <v>68</v>
      </c>
      <c r="B40" s="7" t="s">
        <v>69</v>
      </c>
      <c r="C40" s="8">
        <f>C43+C41+C42</f>
        <v>651.75</v>
      </c>
      <c r="D40" s="8">
        <f aca="true" t="shared" si="20" ref="D40:H40">D43+D41+D42</f>
        <v>6356.47</v>
      </c>
      <c r="E40" s="8">
        <f t="shared" si="20"/>
        <v>6353</v>
      </c>
      <c r="F40" s="8">
        <f t="shared" si="20"/>
        <v>1709.3</v>
      </c>
      <c r="G40" s="8">
        <f t="shared" si="20"/>
        <v>0</v>
      </c>
      <c r="H40" s="8">
        <f t="shared" si="20"/>
        <v>0</v>
      </c>
    </row>
    <row r="41" spans="1:8" s="9" customFormat="1" ht="15">
      <c r="A41" s="12" t="s">
        <v>245</v>
      </c>
      <c r="B41" s="10" t="s">
        <v>243</v>
      </c>
      <c r="C41" s="11">
        <v>-900.63</v>
      </c>
      <c r="D41" s="37">
        <v>-25.8</v>
      </c>
      <c r="E41" s="11">
        <v>0</v>
      </c>
      <c r="F41" s="11">
        <v>0</v>
      </c>
      <c r="G41" s="11">
        <v>0</v>
      </c>
      <c r="H41" s="11">
        <v>0</v>
      </c>
    </row>
    <row r="42" spans="1:8" s="9" customFormat="1" ht="15">
      <c r="A42" s="12" t="s">
        <v>244</v>
      </c>
      <c r="B42" s="10" t="s">
        <v>69</v>
      </c>
      <c r="C42" s="11">
        <v>42.83</v>
      </c>
      <c r="D42" s="37">
        <v>0</v>
      </c>
      <c r="E42" s="37">
        <v>0</v>
      </c>
      <c r="F42" s="37">
        <v>0</v>
      </c>
      <c r="G42" s="37">
        <v>0</v>
      </c>
      <c r="H42" s="37">
        <v>0</v>
      </c>
    </row>
    <row r="43" spans="1:8" ht="15">
      <c r="A43" s="12" t="s">
        <v>70</v>
      </c>
      <c r="B43" s="10" t="s">
        <v>71</v>
      </c>
      <c r="C43" s="11">
        <v>1509.55</v>
      </c>
      <c r="D43" s="37">
        <v>6382.27</v>
      </c>
      <c r="E43" s="11">
        <v>6353</v>
      </c>
      <c r="F43" s="11">
        <v>1709.3</v>
      </c>
      <c r="G43" s="11">
        <v>0</v>
      </c>
      <c r="H43" s="11">
        <v>0</v>
      </c>
    </row>
    <row r="44" spans="1:8" s="9" customFormat="1" ht="14.25">
      <c r="A44" s="13" t="s">
        <v>72</v>
      </c>
      <c r="B44" s="13" t="s">
        <v>73</v>
      </c>
      <c r="C44" s="8">
        <f>C45+C128+C132+C127</f>
        <v>3092806.15</v>
      </c>
      <c r="D44" s="36">
        <f aca="true" t="shared" si="21" ref="C44:H44">D45+D128+D132</f>
        <v>2421848.7700000005</v>
      </c>
      <c r="E44" s="8">
        <f t="shared" si="21"/>
        <v>3445068.0300000003</v>
      </c>
      <c r="F44" s="8">
        <f t="shared" si="21"/>
        <v>2070501.0400000003</v>
      </c>
      <c r="G44" s="8">
        <f t="shared" si="21"/>
        <v>1983832.06</v>
      </c>
      <c r="H44" s="8">
        <f t="shared" si="21"/>
        <v>1608400.02</v>
      </c>
    </row>
    <row r="45" spans="1:8" s="9" customFormat="1" ht="28.5">
      <c r="A45" s="13" t="s">
        <v>74</v>
      </c>
      <c r="B45" s="7" t="s">
        <v>75</v>
      </c>
      <c r="C45" s="8">
        <f aca="true" t="shared" si="22" ref="C45:H45">C49+C77+C115+C46</f>
        <v>3107056.4899999998</v>
      </c>
      <c r="D45" s="36">
        <f t="shared" si="22"/>
        <v>2413431.5700000003</v>
      </c>
      <c r="E45" s="8">
        <f t="shared" si="22"/>
        <v>3436666.16</v>
      </c>
      <c r="F45" s="8">
        <f t="shared" si="22"/>
        <v>2070501.0400000003</v>
      </c>
      <c r="G45" s="8">
        <f t="shared" si="22"/>
        <v>1983832.06</v>
      </c>
      <c r="H45" s="8">
        <f t="shared" si="22"/>
        <v>1608400.02</v>
      </c>
    </row>
    <row r="46" spans="1:8" s="9" customFormat="1" ht="28.5">
      <c r="A46" s="13" t="s">
        <v>76</v>
      </c>
      <c r="B46" s="7" t="s">
        <v>77</v>
      </c>
      <c r="C46" s="8">
        <f>SUM(C47:C48)</f>
        <v>209186.34</v>
      </c>
      <c r="D46" s="36">
        <f aca="true" t="shared" si="23" ref="D46">SUM(D47:D47)</f>
        <v>144213.67</v>
      </c>
      <c r="E46" s="8">
        <f>SUM(E47:E47)</f>
        <v>157324</v>
      </c>
      <c r="F46" s="8">
        <f aca="true" t="shared" si="24" ref="F46:H46">SUM(F47:F47)</f>
        <v>330139</v>
      </c>
      <c r="G46" s="8">
        <f t="shared" si="24"/>
        <v>264506</v>
      </c>
      <c r="H46" s="8">
        <f t="shared" si="24"/>
        <v>171503</v>
      </c>
    </row>
    <row r="47" spans="1:8" ht="45">
      <c r="A47" s="12" t="s">
        <v>78</v>
      </c>
      <c r="B47" s="10" t="s">
        <v>79</v>
      </c>
      <c r="C47" s="11">
        <v>173219</v>
      </c>
      <c r="D47" s="37">
        <v>144213.67</v>
      </c>
      <c r="E47" s="11">
        <v>157324</v>
      </c>
      <c r="F47" s="11">
        <v>330139</v>
      </c>
      <c r="G47" s="11">
        <v>264506</v>
      </c>
      <c r="H47" s="11">
        <v>171503</v>
      </c>
    </row>
    <row r="48" spans="1:8" ht="30">
      <c r="A48" s="12" t="s">
        <v>248</v>
      </c>
      <c r="B48" s="10" t="s">
        <v>249</v>
      </c>
      <c r="C48" s="11">
        <v>35967.34</v>
      </c>
      <c r="D48" s="37">
        <v>0</v>
      </c>
      <c r="E48" s="11">
        <v>0</v>
      </c>
      <c r="F48" s="11">
        <v>0</v>
      </c>
      <c r="G48" s="11">
        <v>0</v>
      </c>
      <c r="H48" s="11">
        <v>0</v>
      </c>
    </row>
    <row r="49" spans="1:8" s="9" customFormat="1" ht="28.5">
      <c r="A49" s="13" t="s">
        <v>80</v>
      </c>
      <c r="B49" s="7" t="s">
        <v>81</v>
      </c>
      <c r="C49" s="8">
        <f>SUM(C50:C76)</f>
        <v>601962.99</v>
      </c>
      <c r="D49" s="36">
        <f aca="true" t="shared" si="25" ref="C49:H49">SUM(D50:D76)</f>
        <v>834359.9400000001</v>
      </c>
      <c r="E49" s="8">
        <f t="shared" si="25"/>
        <v>1603563.6800000002</v>
      </c>
      <c r="F49" s="8">
        <f t="shared" si="25"/>
        <v>402139.29</v>
      </c>
      <c r="G49" s="8">
        <f t="shared" si="25"/>
        <v>398541.1699999999</v>
      </c>
      <c r="H49" s="8">
        <f t="shared" si="25"/>
        <v>119541.01999999999</v>
      </c>
    </row>
    <row r="50" spans="1:8" ht="60">
      <c r="A50" s="12" t="s">
        <v>82</v>
      </c>
      <c r="B50" s="10" t="s">
        <v>83</v>
      </c>
      <c r="C50" s="11">
        <v>0</v>
      </c>
      <c r="D50" s="37">
        <v>65842</v>
      </c>
      <c r="E50" s="11">
        <f>336469.16-34875</f>
        <v>301594.16</v>
      </c>
      <c r="F50" s="11">
        <v>0</v>
      </c>
      <c r="G50" s="11">
        <v>0</v>
      </c>
      <c r="H50" s="11">
        <v>0</v>
      </c>
    </row>
    <row r="51" spans="1:8" s="9" customFormat="1" ht="45">
      <c r="A51" s="12" t="s">
        <v>84</v>
      </c>
      <c r="B51" s="10" t="s">
        <v>85</v>
      </c>
      <c r="C51" s="11">
        <v>49500</v>
      </c>
      <c r="D51" s="37">
        <v>170478.9</v>
      </c>
      <c r="E51" s="11">
        <f>245067.9+52477.66+77089.1+2211.25-2211.25</f>
        <v>374634.66000000003</v>
      </c>
      <c r="F51" s="11">
        <v>0</v>
      </c>
      <c r="G51" s="11">
        <v>0</v>
      </c>
      <c r="H51" s="11">
        <v>0</v>
      </c>
    </row>
    <row r="52" spans="1:8" ht="75">
      <c r="A52" s="12" t="s">
        <v>86</v>
      </c>
      <c r="B52" s="10" t="s">
        <v>87</v>
      </c>
      <c r="C52" s="11">
        <v>122446.6</v>
      </c>
      <c r="D52" s="37">
        <v>220072.09</v>
      </c>
      <c r="E52" s="11">
        <f>160994.41+66497.54+94681.51+15227.87+192747.46-26326.12-6986.48</f>
        <v>496836.19000000006</v>
      </c>
      <c r="F52" s="11">
        <v>94615.85</v>
      </c>
      <c r="G52" s="11">
        <v>94291.69</v>
      </c>
      <c r="H52" s="11">
        <v>0</v>
      </c>
    </row>
    <row r="53" spans="1:8" ht="60">
      <c r="A53" s="12" t="s">
        <v>246</v>
      </c>
      <c r="B53" s="10" t="s">
        <v>247</v>
      </c>
      <c r="C53" s="11">
        <v>1445.92</v>
      </c>
      <c r="D53" s="37">
        <v>0</v>
      </c>
      <c r="E53" s="37">
        <v>0</v>
      </c>
      <c r="F53" s="37">
        <v>0</v>
      </c>
      <c r="G53" s="37">
        <v>0</v>
      </c>
      <c r="H53" s="37">
        <v>0</v>
      </c>
    </row>
    <row r="54" spans="1:8" ht="75">
      <c r="A54" s="12" t="s">
        <v>88</v>
      </c>
      <c r="B54" s="10" t="s">
        <v>89</v>
      </c>
      <c r="C54" s="11">
        <v>0</v>
      </c>
      <c r="D54" s="37">
        <v>4331.98</v>
      </c>
      <c r="E54" s="11">
        <v>4331.98</v>
      </c>
      <c r="F54" s="11">
        <v>4780.66</v>
      </c>
      <c r="G54" s="11">
        <v>4685.42</v>
      </c>
      <c r="H54" s="11">
        <v>0</v>
      </c>
    </row>
    <row r="55" spans="1:8" ht="30">
      <c r="A55" s="12" t="s">
        <v>250</v>
      </c>
      <c r="B55" s="10" t="s">
        <v>253</v>
      </c>
      <c r="C55" s="11">
        <v>849.13</v>
      </c>
      <c r="D55" s="37">
        <v>0</v>
      </c>
      <c r="E55" s="11">
        <v>0</v>
      </c>
      <c r="F55" s="11">
        <v>0</v>
      </c>
      <c r="G55" s="11">
        <v>0</v>
      </c>
      <c r="H55" s="11">
        <v>0</v>
      </c>
    </row>
    <row r="56" spans="1:8" ht="60">
      <c r="A56" s="12" t="s">
        <v>90</v>
      </c>
      <c r="B56" s="10" t="s">
        <v>91</v>
      </c>
      <c r="C56" s="11">
        <v>53221.39</v>
      </c>
      <c r="D56" s="37">
        <v>45741</v>
      </c>
      <c r="E56" s="11">
        <v>65344.28</v>
      </c>
      <c r="F56" s="11">
        <v>65344.28</v>
      </c>
      <c r="G56" s="11">
        <v>65344.28</v>
      </c>
      <c r="H56" s="11">
        <v>65344.28</v>
      </c>
    </row>
    <row r="57" spans="1:8" ht="30">
      <c r="A57" s="12" t="s">
        <v>251</v>
      </c>
      <c r="B57" s="10" t="s">
        <v>252</v>
      </c>
      <c r="C57" s="11">
        <v>31509.86</v>
      </c>
      <c r="D57" s="37">
        <v>0</v>
      </c>
      <c r="E57" s="11">
        <v>0</v>
      </c>
      <c r="F57" s="11">
        <v>0</v>
      </c>
      <c r="G57" s="11">
        <v>0</v>
      </c>
      <c r="H57" s="11">
        <v>0</v>
      </c>
    </row>
    <row r="58" spans="1:8" ht="45">
      <c r="A58" s="12" t="s">
        <v>92</v>
      </c>
      <c r="B58" s="10" t="s">
        <v>93</v>
      </c>
      <c r="C58" s="11">
        <v>2185</v>
      </c>
      <c r="D58" s="37">
        <v>2088.66</v>
      </c>
      <c r="E58" s="11">
        <v>2088.66</v>
      </c>
      <c r="F58" s="11">
        <v>0</v>
      </c>
      <c r="G58" s="11">
        <v>0</v>
      </c>
      <c r="H58" s="11">
        <v>0</v>
      </c>
    </row>
    <row r="59" spans="1:8" ht="30">
      <c r="A59" s="12" t="s">
        <v>94</v>
      </c>
      <c r="B59" s="10" t="s">
        <v>95</v>
      </c>
      <c r="C59" s="11">
        <v>24725.11</v>
      </c>
      <c r="D59" s="37">
        <v>6668.49</v>
      </c>
      <c r="E59" s="11">
        <v>6668.49</v>
      </c>
      <c r="F59" s="11">
        <v>16270.5</v>
      </c>
      <c r="G59" s="11">
        <v>10551.11</v>
      </c>
      <c r="H59" s="11">
        <v>10551.11</v>
      </c>
    </row>
    <row r="60" spans="1:8" ht="30">
      <c r="A60" s="12" t="s">
        <v>96</v>
      </c>
      <c r="B60" s="10" t="s">
        <v>97</v>
      </c>
      <c r="C60" s="11">
        <v>49400.84</v>
      </c>
      <c r="D60" s="37">
        <v>42105.24</v>
      </c>
      <c r="E60" s="11">
        <v>42105.23</v>
      </c>
      <c r="F60" s="11">
        <v>36525.37</v>
      </c>
      <c r="G60" s="11">
        <v>0</v>
      </c>
      <c r="H60" s="11">
        <v>0</v>
      </c>
    </row>
    <row r="61" spans="1:8" ht="30">
      <c r="A61" s="12" t="s">
        <v>98</v>
      </c>
      <c r="B61" s="10" t="s">
        <v>99</v>
      </c>
      <c r="C61" s="11">
        <v>4649.59</v>
      </c>
      <c r="D61" s="37">
        <v>590.86</v>
      </c>
      <c r="E61" s="11">
        <f>590.86</f>
        <v>590.86</v>
      </c>
      <c r="F61" s="11">
        <v>8489.06</v>
      </c>
      <c r="G61" s="11">
        <v>582.06</v>
      </c>
      <c r="H61" s="11">
        <v>582.06</v>
      </c>
    </row>
    <row r="62" spans="1:8" ht="30">
      <c r="A62" s="12" t="s">
        <v>100</v>
      </c>
      <c r="B62" s="10" t="s">
        <v>101</v>
      </c>
      <c r="C62" s="11">
        <v>83396.33</v>
      </c>
      <c r="D62" s="37">
        <v>191415.11</v>
      </c>
      <c r="E62" s="11">
        <f>197802+105524+5474.71-111109.82+111.11</f>
        <v>197802</v>
      </c>
      <c r="F62" s="11">
        <v>0</v>
      </c>
      <c r="G62" s="11">
        <v>0</v>
      </c>
      <c r="H62" s="11">
        <v>0</v>
      </c>
    </row>
    <row r="63" spans="1:8" ht="30">
      <c r="A63" s="12" t="s">
        <v>102</v>
      </c>
      <c r="B63" s="10" t="s">
        <v>103</v>
      </c>
      <c r="C63" s="11">
        <v>59279.61</v>
      </c>
      <c r="D63" s="37">
        <v>31899.17</v>
      </c>
      <c r="E63" s="11">
        <f>33751.37-1212.23</f>
        <v>32539.140000000003</v>
      </c>
      <c r="F63" s="11">
        <v>134139.78</v>
      </c>
      <c r="G63" s="11">
        <v>134139.78</v>
      </c>
      <c r="H63" s="11">
        <v>9389.78</v>
      </c>
    </row>
    <row r="64" spans="1:8" ht="30">
      <c r="A64" s="12" t="s">
        <v>104</v>
      </c>
      <c r="B64" s="10" t="s">
        <v>105</v>
      </c>
      <c r="C64" s="11">
        <v>0</v>
      </c>
      <c r="D64" s="37">
        <v>0</v>
      </c>
      <c r="E64" s="11">
        <v>6761.25</v>
      </c>
      <c r="F64" s="11">
        <v>0</v>
      </c>
      <c r="G64" s="11">
        <v>0</v>
      </c>
      <c r="H64" s="11">
        <v>0</v>
      </c>
    </row>
    <row r="65" spans="1:8" ht="60">
      <c r="A65" s="12" t="s">
        <v>106</v>
      </c>
      <c r="B65" s="10" t="s">
        <v>107</v>
      </c>
      <c r="C65" s="11">
        <v>0</v>
      </c>
      <c r="D65" s="37">
        <v>0</v>
      </c>
      <c r="E65" s="11">
        <v>8168.27</v>
      </c>
      <c r="F65" s="11">
        <v>0</v>
      </c>
      <c r="G65" s="11">
        <v>0</v>
      </c>
      <c r="H65" s="11">
        <v>0</v>
      </c>
    </row>
    <row r="66" spans="1:8" ht="90">
      <c r="A66" s="12" t="s">
        <v>254</v>
      </c>
      <c r="B66" s="10" t="s">
        <v>255</v>
      </c>
      <c r="C66" s="11">
        <v>8989.65</v>
      </c>
      <c r="D66" s="37">
        <v>0</v>
      </c>
      <c r="E66" s="11">
        <v>0</v>
      </c>
      <c r="F66" s="11">
        <v>0</v>
      </c>
      <c r="G66" s="11">
        <v>0</v>
      </c>
      <c r="H66" s="11">
        <v>0</v>
      </c>
    </row>
    <row r="67" spans="1:8" ht="45">
      <c r="A67" s="12" t="s">
        <v>256</v>
      </c>
      <c r="B67" s="10" t="s">
        <v>257</v>
      </c>
      <c r="C67" s="11">
        <v>67609.91</v>
      </c>
      <c r="D67" s="37">
        <v>0</v>
      </c>
      <c r="E67" s="11">
        <v>0</v>
      </c>
      <c r="F67" s="11">
        <v>0</v>
      </c>
      <c r="G67" s="11">
        <v>0</v>
      </c>
      <c r="H67" s="11">
        <v>0</v>
      </c>
    </row>
    <row r="68" spans="1:8" ht="45">
      <c r="A68" s="12" t="s">
        <v>108</v>
      </c>
      <c r="B68" s="10" t="s">
        <v>109</v>
      </c>
      <c r="C68" s="11">
        <v>100</v>
      </c>
      <c r="D68" s="37">
        <v>100</v>
      </c>
      <c r="E68" s="11">
        <v>100</v>
      </c>
      <c r="F68" s="11">
        <v>100</v>
      </c>
      <c r="G68" s="11">
        <v>100</v>
      </c>
      <c r="H68" s="11">
        <v>100</v>
      </c>
    </row>
    <row r="69" spans="1:8" ht="75">
      <c r="A69" s="12" t="s">
        <v>110</v>
      </c>
      <c r="B69" s="10" t="s">
        <v>111</v>
      </c>
      <c r="C69" s="11">
        <v>15613.44</v>
      </c>
      <c r="D69" s="37">
        <v>17611.38</v>
      </c>
      <c r="E69" s="11">
        <v>23868.21</v>
      </c>
      <c r="F69" s="11">
        <v>33573.79</v>
      </c>
      <c r="G69" s="11">
        <v>33573.79</v>
      </c>
      <c r="H69" s="11">
        <v>33573.79</v>
      </c>
    </row>
    <row r="70" spans="1:8" ht="45">
      <c r="A70" s="12" t="s">
        <v>112</v>
      </c>
      <c r="B70" s="10" t="s">
        <v>113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</row>
    <row r="71" spans="1:8" ht="30">
      <c r="A71" s="12" t="s">
        <v>114</v>
      </c>
      <c r="B71" s="10" t="s">
        <v>115</v>
      </c>
      <c r="C71" s="11">
        <v>9073.94</v>
      </c>
      <c r="D71" s="37">
        <v>29156.75</v>
      </c>
      <c r="E71" s="11">
        <f>17650+15269-2109+455.74-482.51</f>
        <v>30783.230000000003</v>
      </c>
      <c r="F71" s="11">
        <v>8300</v>
      </c>
      <c r="G71" s="11">
        <v>0</v>
      </c>
      <c r="H71" s="11">
        <v>0</v>
      </c>
    </row>
    <row r="72" spans="1:8" ht="45">
      <c r="A72" s="12" t="s">
        <v>116</v>
      </c>
      <c r="B72" s="10" t="s">
        <v>117</v>
      </c>
      <c r="C72" s="11">
        <v>1817.95</v>
      </c>
      <c r="D72" s="37">
        <v>851.49</v>
      </c>
      <c r="E72" s="11">
        <f>3397.11-44.83</f>
        <v>3352.28</v>
      </c>
      <c r="F72" s="11">
        <v>0</v>
      </c>
      <c r="G72" s="11">
        <v>0</v>
      </c>
      <c r="H72" s="11">
        <v>0</v>
      </c>
    </row>
    <row r="73" spans="1:8" ht="46.5" customHeight="1">
      <c r="A73" s="12" t="s">
        <v>118</v>
      </c>
      <c r="B73" s="10" t="s">
        <v>119</v>
      </c>
      <c r="C73" s="11">
        <v>14955.42</v>
      </c>
      <c r="D73" s="37">
        <v>1320.56</v>
      </c>
      <c r="E73" s="11">
        <f>1952.98-44.44</f>
        <v>1908.54</v>
      </c>
      <c r="F73" s="11">
        <v>0</v>
      </c>
      <c r="G73" s="11">
        <v>55273.04</v>
      </c>
      <c r="H73" s="11">
        <v>0</v>
      </c>
    </row>
    <row r="74" spans="1:8" ht="60">
      <c r="A74" s="12" t="s">
        <v>258</v>
      </c>
      <c r="B74" s="10" t="s">
        <v>260</v>
      </c>
      <c r="C74" s="11">
        <v>1087.78</v>
      </c>
      <c r="D74" s="37">
        <v>0</v>
      </c>
      <c r="E74" s="11">
        <v>0</v>
      </c>
      <c r="F74" s="11">
        <v>0</v>
      </c>
      <c r="G74" s="11">
        <v>0</v>
      </c>
      <c r="H74" s="11">
        <v>0</v>
      </c>
    </row>
    <row r="75" spans="1:8" ht="60">
      <c r="A75" s="12" t="s">
        <v>120</v>
      </c>
      <c r="B75" s="10" t="s">
        <v>121</v>
      </c>
      <c r="C75" s="11">
        <v>0</v>
      </c>
      <c r="D75" s="37">
        <v>4086.26</v>
      </c>
      <c r="E75" s="11">
        <f aca="true" t="shared" si="26" ref="E75">6976.68-2890.43</f>
        <v>4086.2500000000005</v>
      </c>
      <c r="F75" s="11">
        <v>0</v>
      </c>
      <c r="G75" s="11">
        <v>0</v>
      </c>
      <c r="H75" s="11">
        <v>0</v>
      </c>
    </row>
    <row r="76" spans="1:8" ht="75">
      <c r="A76" s="12" t="s">
        <v>259</v>
      </c>
      <c r="B76" s="10" t="s">
        <v>261</v>
      </c>
      <c r="C76" s="11">
        <v>105.52</v>
      </c>
      <c r="D76" s="37">
        <v>0</v>
      </c>
      <c r="E76" s="11">
        <v>0</v>
      </c>
      <c r="F76" s="11">
        <v>0</v>
      </c>
      <c r="G76" s="11">
        <v>0</v>
      </c>
      <c r="H76" s="11">
        <v>0</v>
      </c>
    </row>
    <row r="77" spans="1:8" s="9" customFormat="1" ht="28.5">
      <c r="A77" s="13" t="s">
        <v>122</v>
      </c>
      <c r="B77" s="7" t="s">
        <v>123</v>
      </c>
      <c r="C77" s="8">
        <f aca="true" t="shared" si="27" ref="C77:D77">SUM(C78:C114)</f>
        <v>2025071.8099999998</v>
      </c>
      <c r="D77" s="36">
        <f t="shared" si="27"/>
        <v>1424838.3800000001</v>
      </c>
      <c r="E77" s="8">
        <f>SUM(E78:E114)</f>
        <v>1662323.23</v>
      </c>
      <c r="F77" s="8">
        <f aca="true" t="shared" si="28" ref="F77:H77">SUM(F78:F114)</f>
        <v>1336342.4100000001</v>
      </c>
      <c r="G77" s="8">
        <f t="shared" si="28"/>
        <v>1318904.55</v>
      </c>
      <c r="H77" s="8">
        <f t="shared" si="28"/>
        <v>1315475.66</v>
      </c>
    </row>
    <row r="78" spans="1:8" ht="60">
      <c r="A78" s="12" t="s">
        <v>124</v>
      </c>
      <c r="B78" s="10" t="s">
        <v>125</v>
      </c>
      <c r="C78" s="11">
        <v>615.13</v>
      </c>
      <c r="D78" s="37">
        <v>481.94</v>
      </c>
      <c r="E78" s="16">
        <f>641.16+8.34</f>
        <v>649.5</v>
      </c>
      <c r="F78" s="16">
        <v>664.15</v>
      </c>
      <c r="G78" s="16">
        <v>664.15</v>
      </c>
      <c r="H78" s="16">
        <v>664.15</v>
      </c>
    </row>
    <row r="79" spans="1:8" ht="60">
      <c r="A79" s="17" t="s">
        <v>126</v>
      </c>
      <c r="B79" s="18" t="s">
        <v>127</v>
      </c>
      <c r="C79" s="28">
        <v>3821.04</v>
      </c>
      <c r="D79" s="40">
        <v>3055.99</v>
      </c>
      <c r="E79" s="19">
        <f>4045.63+52.67</f>
        <v>4098.3</v>
      </c>
      <c r="F79" s="19">
        <v>4202.92</v>
      </c>
      <c r="G79" s="19">
        <v>4202.92</v>
      </c>
      <c r="H79" s="19">
        <v>4202.92</v>
      </c>
    </row>
    <row r="80" spans="1:8" ht="75">
      <c r="A80" s="17" t="s">
        <v>128</v>
      </c>
      <c r="B80" s="18" t="s">
        <v>129</v>
      </c>
      <c r="C80" s="28">
        <v>78.62</v>
      </c>
      <c r="D80" s="40">
        <v>73.62</v>
      </c>
      <c r="E80" s="19">
        <v>73.62</v>
      </c>
      <c r="F80" s="19">
        <v>91.02</v>
      </c>
      <c r="G80" s="19">
        <v>91.02</v>
      </c>
      <c r="H80" s="19">
        <v>91.02</v>
      </c>
    </row>
    <row r="81" spans="1:8" ht="60">
      <c r="A81" s="17" t="s">
        <v>130</v>
      </c>
      <c r="B81" s="18" t="s">
        <v>131</v>
      </c>
      <c r="C81" s="28">
        <v>2542.57</v>
      </c>
      <c r="D81" s="40">
        <v>2089.48</v>
      </c>
      <c r="E81" s="19">
        <f>2676.5+34.93</f>
        <v>2711.43</v>
      </c>
      <c r="F81" s="19">
        <v>2783.89</v>
      </c>
      <c r="G81" s="19">
        <v>2783.89</v>
      </c>
      <c r="H81" s="19">
        <v>2783.89</v>
      </c>
    </row>
    <row r="82" spans="1:8" ht="60">
      <c r="A82" s="17" t="s">
        <v>132</v>
      </c>
      <c r="B82" s="18" t="s">
        <v>133</v>
      </c>
      <c r="C82" s="28">
        <v>2562.45</v>
      </c>
      <c r="D82" s="40">
        <v>1425</v>
      </c>
      <c r="E82" s="19">
        <v>2225.07</v>
      </c>
      <c r="F82" s="19">
        <v>2205.47</v>
      </c>
      <c r="G82" s="19">
        <v>2205.47</v>
      </c>
      <c r="H82" s="19">
        <v>2205.47</v>
      </c>
    </row>
    <row r="83" spans="1:8" ht="60">
      <c r="A83" s="12" t="s">
        <v>134</v>
      </c>
      <c r="B83" s="10" t="s">
        <v>135</v>
      </c>
      <c r="C83" s="11">
        <v>68843.88</v>
      </c>
      <c r="D83" s="37">
        <v>61901.96</v>
      </c>
      <c r="E83" s="16">
        <v>70561.9</v>
      </c>
      <c r="F83" s="16">
        <v>91644.56</v>
      </c>
      <c r="G83" s="16">
        <v>102938.27</v>
      </c>
      <c r="H83" s="16">
        <v>115620.05</v>
      </c>
    </row>
    <row r="84" spans="1:8" ht="45">
      <c r="A84" s="12" t="s">
        <v>136</v>
      </c>
      <c r="B84" s="10" t="s">
        <v>137</v>
      </c>
      <c r="C84" s="11">
        <v>110.62</v>
      </c>
      <c r="D84" s="37">
        <v>130.61</v>
      </c>
      <c r="E84" s="16">
        <f>102.38+28.23</f>
        <v>130.60999999999999</v>
      </c>
      <c r="F84" s="16">
        <v>115.74</v>
      </c>
      <c r="G84" s="16">
        <v>120.37</v>
      </c>
      <c r="H84" s="16">
        <v>125.18</v>
      </c>
    </row>
    <row r="85" spans="1:8" ht="75">
      <c r="A85" s="12" t="s">
        <v>138</v>
      </c>
      <c r="B85" s="10" t="s">
        <v>139</v>
      </c>
      <c r="C85" s="11">
        <v>1714.72</v>
      </c>
      <c r="D85" s="37">
        <v>1498.82</v>
      </c>
      <c r="E85" s="16">
        <f>1806.34+23.57</f>
        <v>1829.9099999999999</v>
      </c>
      <c r="F85" s="16">
        <v>1878.75</v>
      </c>
      <c r="G85" s="16">
        <v>1878.75</v>
      </c>
      <c r="H85" s="16">
        <v>1878.75</v>
      </c>
    </row>
    <row r="86" spans="1:8" ht="60">
      <c r="A86" s="12" t="s">
        <v>140</v>
      </c>
      <c r="B86" s="10" t="s">
        <v>141</v>
      </c>
      <c r="C86" s="11">
        <v>66.69</v>
      </c>
      <c r="D86" s="37">
        <v>998.01</v>
      </c>
      <c r="E86" s="16">
        <f>1319.17+17.03</f>
        <v>1336.2</v>
      </c>
      <c r="F86" s="16">
        <v>1370.03</v>
      </c>
      <c r="G86" s="16">
        <v>1370.03</v>
      </c>
      <c r="H86" s="16">
        <v>1370.03</v>
      </c>
    </row>
    <row r="87" spans="1:8" ht="45">
      <c r="A87" s="12" t="s">
        <v>142</v>
      </c>
      <c r="B87" s="10" t="s">
        <v>143</v>
      </c>
      <c r="C87" s="11">
        <v>70298.4</v>
      </c>
      <c r="D87" s="37">
        <v>26846.62</v>
      </c>
      <c r="E87" s="16">
        <f>71623.8-41468.26+51.64</f>
        <v>30207.18</v>
      </c>
      <c r="F87" s="16">
        <v>88.75</v>
      </c>
      <c r="G87" s="16">
        <v>0</v>
      </c>
      <c r="H87" s="16">
        <v>0</v>
      </c>
    </row>
    <row r="88" spans="1:8" ht="105">
      <c r="A88" s="12" t="s">
        <v>144</v>
      </c>
      <c r="B88" s="10" t="s">
        <v>145</v>
      </c>
      <c r="C88" s="11">
        <v>34973.24</v>
      </c>
      <c r="D88" s="37">
        <v>29748.45</v>
      </c>
      <c r="E88" s="16">
        <v>35862.48</v>
      </c>
      <c r="F88" s="16">
        <v>39333.13</v>
      </c>
      <c r="G88" s="16">
        <v>40506.35</v>
      </c>
      <c r="H88" s="16">
        <v>40506.35</v>
      </c>
    </row>
    <row r="89" spans="1:8" ht="60">
      <c r="A89" s="12" t="s">
        <v>146</v>
      </c>
      <c r="B89" s="10" t="s">
        <v>147</v>
      </c>
      <c r="C89" s="11">
        <v>28649.53</v>
      </c>
      <c r="D89" s="37">
        <v>23264</v>
      </c>
      <c r="E89" s="16">
        <f>30505.25+398.89</f>
        <v>30904.14</v>
      </c>
      <c r="F89" s="16">
        <v>31893.25</v>
      </c>
      <c r="G89" s="16">
        <v>31893.27</v>
      </c>
      <c r="H89" s="16">
        <v>31893.13</v>
      </c>
    </row>
    <row r="90" spans="1:8" ht="75">
      <c r="A90" s="12" t="s">
        <v>148</v>
      </c>
      <c r="B90" s="10" t="s">
        <v>149</v>
      </c>
      <c r="C90" s="11">
        <v>3</v>
      </c>
      <c r="D90" s="37">
        <v>3</v>
      </c>
      <c r="E90" s="16">
        <v>3</v>
      </c>
      <c r="F90" s="16">
        <v>3</v>
      </c>
      <c r="G90" s="16">
        <v>3</v>
      </c>
      <c r="H90" s="16">
        <v>3</v>
      </c>
    </row>
    <row r="91" spans="1:8" ht="105">
      <c r="A91" s="12" t="s">
        <v>150</v>
      </c>
      <c r="B91" s="10" t="s">
        <v>151</v>
      </c>
      <c r="C91" s="11">
        <v>191071.18</v>
      </c>
      <c r="D91" s="37">
        <v>157570.52</v>
      </c>
      <c r="E91" s="16">
        <f>182479.01+4926.72</f>
        <v>187405.73</v>
      </c>
      <c r="F91" s="16">
        <v>193232.18</v>
      </c>
      <c r="G91" s="16">
        <v>193232.18</v>
      </c>
      <c r="H91" s="16">
        <v>193232.18</v>
      </c>
    </row>
    <row r="92" spans="1:8" ht="150">
      <c r="A92" s="12" t="s">
        <v>152</v>
      </c>
      <c r="B92" s="10" t="s">
        <v>153</v>
      </c>
      <c r="C92" s="33">
        <v>482794.86</v>
      </c>
      <c r="D92" s="37">
        <v>439927.39</v>
      </c>
      <c r="E92" s="16">
        <f>499496.68+29017.71</f>
        <v>528514.39</v>
      </c>
      <c r="F92" s="16">
        <v>525272.51</v>
      </c>
      <c r="G92" s="16">
        <v>515146.52</v>
      </c>
      <c r="H92" s="16">
        <v>515146.52</v>
      </c>
    </row>
    <row r="93" spans="1:8" ht="60">
      <c r="A93" s="12" t="s">
        <v>154</v>
      </c>
      <c r="B93" s="10" t="s">
        <v>155</v>
      </c>
      <c r="C93" s="11">
        <v>382.99</v>
      </c>
      <c r="D93" s="37">
        <v>238.93</v>
      </c>
      <c r="E93" s="16">
        <v>242.56</v>
      </c>
      <c r="F93" s="16">
        <v>2269.17</v>
      </c>
      <c r="G93" s="16">
        <v>242.56</v>
      </c>
      <c r="H93" s="16">
        <v>242.56</v>
      </c>
    </row>
    <row r="94" spans="1:8" ht="105">
      <c r="A94" s="12" t="s">
        <v>156</v>
      </c>
      <c r="B94" s="10" t="s">
        <v>157</v>
      </c>
      <c r="C94" s="11">
        <v>18961.65</v>
      </c>
      <c r="D94" s="37">
        <v>19715.4</v>
      </c>
      <c r="E94" s="16">
        <f>17081.01+2634.39</f>
        <v>19715.399999999998</v>
      </c>
      <c r="F94" s="16">
        <v>21120.15</v>
      </c>
      <c r="G94" s="16">
        <v>21964.96</v>
      </c>
      <c r="H94" s="16">
        <v>22843.57</v>
      </c>
    </row>
    <row r="95" spans="1:8" ht="75">
      <c r="A95" s="12" t="s">
        <v>158</v>
      </c>
      <c r="B95" s="10" t="s">
        <v>159</v>
      </c>
      <c r="C95" s="11">
        <v>0</v>
      </c>
      <c r="D95" s="37">
        <v>0</v>
      </c>
      <c r="E95" s="16">
        <v>4350</v>
      </c>
      <c r="F95" s="16">
        <v>4350</v>
      </c>
      <c r="G95" s="16">
        <v>0</v>
      </c>
      <c r="H95" s="16">
        <v>0</v>
      </c>
    </row>
    <row r="96" spans="1:8" ht="75">
      <c r="A96" s="12" t="s">
        <v>160</v>
      </c>
      <c r="B96" s="10" t="s">
        <v>161</v>
      </c>
      <c r="C96" s="33">
        <v>69.9</v>
      </c>
      <c r="D96" s="37">
        <v>0</v>
      </c>
      <c r="E96" s="16">
        <v>114.55</v>
      </c>
      <c r="F96" s="16">
        <v>0</v>
      </c>
      <c r="G96" s="16">
        <v>0</v>
      </c>
      <c r="H96" s="16">
        <v>0</v>
      </c>
    </row>
    <row r="97" spans="1:8" ht="75">
      <c r="A97" s="12" t="s">
        <v>162</v>
      </c>
      <c r="B97" s="10" t="s">
        <v>163</v>
      </c>
      <c r="C97" s="33">
        <v>31728.06</v>
      </c>
      <c r="D97" s="37">
        <v>29597.56</v>
      </c>
      <c r="E97" s="16">
        <f>28720.19+544.99+288.2+0.68-1.29+44.8</f>
        <v>29597.57</v>
      </c>
      <c r="F97" s="16">
        <v>26527.67</v>
      </c>
      <c r="G97" s="16">
        <v>24831.45</v>
      </c>
      <c r="H97" s="16">
        <v>23237.42</v>
      </c>
    </row>
    <row r="98" spans="1:8" ht="45">
      <c r="A98" s="12" t="s">
        <v>164</v>
      </c>
      <c r="B98" s="10" t="s">
        <v>165</v>
      </c>
      <c r="C98" s="11">
        <v>8353.56</v>
      </c>
      <c r="D98" s="37">
        <v>8718.98</v>
      </c>
      <c r="E98" s="16">
        <f>8283.03+435.95</f>
        <v>8718.980000000001</v>
      </c>
      <c r="F98" s="16">
        <v>8313.23</v>
      </c>
      <c r="G98" s="16">
        <v>8313.23</v>
      </c>
      <c r="H98" s="16">
        <v>8313.23</v>
      </c>
    </row>
    <row r="99" spans="1:8" ht="45">
      <c r="A99" s="12" t="s">
        <v>166</v>
      </c>
      <c r="B99" s="10" t="s">
        <v>167</v>
      </c>
      <c r="C99" s="11">
        <v>927.33</v>
      </c>
      <c r="D99" s="37">
        <v>952.8</v>
      </c>
      <c r="E99" s="16">
        <f>779.99+126.05+46.76</f>
        <v>952.8</v>
      </c>
      <c r="F99" s="16">
        <v>937.66</v>
      </c>
      <c r="G99" s="16">
        <v>937.66</v>
      </c>
      <c r="H99" s="16">
        <v>937.66</v>
      </c>
    </row>
    <row r="100" spans="1:8" ht="90">
      <c r="A100" s="12" t="s">
        <v>168</v>
      </c>
      <c r="B100" s="10" t="s">
        <v>169</v>
      </c>
      <c r="C100" s="11"/>
      <c r="D100" s="37">
        <v>511.82</v>
      </c>
      <c r="E100" s="16">
        <v>775.23</v>
      </c>
      <c r="F100" s="16">
        <v>242.66</v>
      </c>
      <c r="G100" s="16"/>
      <c r="H100" s="16"/>
    </row>
    <row r="101" spans="1:8" ht="60">
      <c r="A101" s="12" t="s">
        <v>170</v>
      </c>
      <c r="B101" s="10" t="s">
        <v>171</v>
      </c>
      <c r="C101" s="11">
        <v>14134.03</v>
      </c>
      <c r="D101" s="37">
        <v>10898.98</v>
      </c>
      <c r="E101" s="16">
        <v>11305.24</v>
      </c>
      <c r="F101" s="16">
        <v>14060.58</v>
      </c>
      <c r="G101" s="16">
        <v>14060.58</v>
      </c>
      <c r="H101" s="16">
        <v>14060.58</v>
      </c>
    </row>
    <row r="102" spans="1:8" ht="60">
      <c r="A102" s="12" t="s">
        <v>172</v>
      </c>
      <c r="B102" s="10" t="s">
        <v>173</v>
      </c>
      <c r="C102" s="11">
        <v>139654.29</v>
      </c>
      <c r="D102" s="37">
        <v>78998.41</v>
      </c>
      <c r="E102" s="16">
        <v>123748.75</v>
      </c>
      <c r="F102" s="16">
        <v>24325.66</v>
      </c>
      <c r="G102" s="16">
        <v>13397.81</v>
      </c>
      <c r="H102" s="16">
        <v>0</v>
      </c>
    </row>
    <row r="103" spans="1:8" ht="45">
      <c r="A103" s="12" t="s">
        <v>174</v>
      </c>
      <c r="B103" s="10" t="s">
        <v>175</v>
      </c>
      <c r="C103" s="11">
        <v>4935.15</v>
      </c>
      <c r="D103" s="37">
        <v>4030.21</v>
      </c>
      <c r="E103" s="16">
        <v>5664.03</v>
      </c>
      <c r="F103" s="16">
        <v>3930.71</v>
      </c>
      <c r="G103" s="16">
        <v>4064.49</v>
      </c>
      <c r="H103" s="16">
        <v>4064.49</v>
      </c>
    </row>
    <row r="104" spans="1:8" ht="60">
      <c r="A104" s="12" t="s">
        <v>176</v>
      </c>
      <c r="B104" s="10" t="s">
        <v>177</v>
      </c>
      <c r="C104" s="11">
        <v>0</v>
      </c>
      <c r="D104" s="37">
        <v>0</v>
      </c>
      <c r="E104" s="16">
        <v>4.22</v>
      </c>
      <c r="F104" s="16">
        <v>6.7</v>
      </c>
      <c r="G104" s="16">
        <v>7.41</v>
      </c>
      <c r="H104" s="16">
        <v>4.43</v>
      </c>
    </row>
    <row r="105" spans="1:8" ht="60">
      <c r="A105" s="12" t="s">
        <v>178</v>
      </c>
      <c r="B105" s="10" t="s">
        <v>179</v>
      </c>
      <c r="C105" s="11">
        <v>0</v>
      </c>
      <c r="D105" s="37">
        <v>4725.69</v>
      </c>
      <c r="E105" s="16">
        <v>5645.71</v>
      </c>
      <c r="F105" s="16">
        <v>5645.71</v>
      </c>
      <c r="G105" s="16">
        <v>5645.71</v>
      </c>
      <c r="H105" s="16">
        <v>5645.71</v>
      </c>
    </row>
    <row r="106" spans="1:8" ht="60">
      <c r="A106" s="12" t="s">
        <v>180</v>
      </c>
      <c r="B106" s="10" t="s">
        <v>181</v>
      </c>
      <c r="C106" s="11">
        <v>3173.63</v>
      </c>
      <c r="D106" s="37">
        <v>3379.93</v>
      </c>
      <c r="E106" s="16">
        <f>3200.37+94.48+51.92+33.16</f>
        <v>3379.93</v>
      </c>
      <c r="F106" s="16">
        <v>3298.84</v>
      </c>
      <c r="G106" s="16">
        <v>3430.79</v>
      </c>
      <c r="H106" s="16">
        <v>3430.97</v>
      </c>
    </row>
    <row r="107" spans="1:8" ht="30">
      <c r="A107" s="12" t="s">
        <v>182</v>
      </c>
      <c r="B107" s="10" t="s">
        <v>183</v>
      </c>
      <c r="C107" s="11">
        <v>61000</v>
      </c>
      <c r="D107" s="37">
        <v>55163</v>
      </c>
      <c r="E107" s="16">
        <f>58165.11+1745.89+1015</f>
        <v>60926</v>
      </c>
      <c r="F107" s="16">
        <v>58424.41</v>
      </c>
      <c r="G107" s="16">
        <v>58424.41</v>
      </c>
      <c r="H107" s="16">
        <v>58424.41</v>
      </c>
    </row>
    <row r="108" spans="1:8" ht="45">
      <c r="A108" s="12" t="s">
        <v>184</v>
      </c>
      <c r="B108" s="10" t="s">
        <v>185</v>
      </c>
      <c r="C108" s="11">
        <v>440718.5</v>
      </c>
      <c r="D108" s="37">
        <v>217636.2</v>
      </c>
      <c r="E108" s="16">
        <f>205677.94+3229.62+11174.29</f>
        <v>220081.85</v>
      </c>
      <c r="F108" s="16">
        <v>0</v>
      </c>
      <c r="G108" s="16">
        <v>0</v>
      </c>
      <c r="H108" s="16">
        <v>0</v>
      </c>
    </row>
    <row r="109" spans="1:8" ht="105">
      <c r="A109" s="12" t="s">
        <v>186</v>
      </c>
      <c r="B109" s="10" t="s">
        <v>187</v>
      </c>
      <c r="C109" s="11">
        <v>47028.24</v>
      </c>
      <c r="D109" s="37">
        <v>39900.43</v>
      </c>
      <c r="E109" s="16">
        <v>44825.26</v>
      </c>
      <c r="F109" s="16">
        <v>44899.47</v>
      </c>
      <c r="G109" s="16">
        <v>44899.47</v>
      </c>
      <c r="H109" s="16">
        <v>44899.47</v>
      </c>
    </row>
    <row r="110" spans="1:8" ht="45">
      <c r="A110" s="12" t="s">
        <v>188</v>
      </c>
      <c r="B110" s="10" t="s">
        <v>189</v>
      </c>
      <c r="C110" s="11">
        <v>37668.05</v>
      </c>
      <c r="D110" s="37">
        <v>32250</v>
      </c>
      <c r="E110" s="16">
        <v>38386.79</v>
      </c>
      <c r="F110" s="16">
        <v>32345.82</v>
      </c>
      <c r="G110" s="16">
        <v>33058.22</v>
      </c>
      <c r="H110" s="16">
        <v>33058.22</v>
      </c>
    </row>
    <row r="111" spans="1:8" ht="45">
      <c r="A111" s="12" t="s">
        <v>190</v>
      </c>
      <c r="B111" s="10" t="s">
        <v>191</v>
      </c>
      <c r="C111" s="11">
        <v>503.01</v>
      </c>
      <c r="D111" s="37">
        <v>476.53</v>
      </c>
      <c r="E111" s="16">
        <f>490.68+8.66+15.67+17.65</f>
        <v>532.66</v>
      </c>
      <c r="F111" s="16">
        <v>650.3</v>
      </c>
      <c r="G111" s="16">
        <v>650.3</v>
      </c>
      <c r="H111" s="16">
        <v>650.3</v>
      </c>
    </row>
    <row r="112" spans="1:8" ht="45">
      <c r="A112" s="12" t="s">
        <v>278</v>
      </c>
      <c r="B112" s="10" t="s">
        <v>279</v>
      </c>
      <c r="C112" s="11">
        <v>137343.03</v>
      </c>
      <c r="D112" s="37">
        <v>0</v>
      </c>
      <c r="E112" s="37">
        <v>0</v>
      </c>
      <c r="F112" s="37">
        <v>0</v>
      </c>
      <c r="G112" s="37">
        <v>0</v>
      </c>
      <c r="H112" s="37">
        <v>0</v>
      </c>
    </row>
    <row r="113" spans="1:8" ht="45">
      <c r="A113" s="12" t="s">
        <v>192</v>
      </c>
      <c r="B113" s="10" t="s">
        <v>193</v>
      </c>
      <c r="C113" s="33">
        <v>174591.8</v>
      </c>
      <c r="D113" s="37">
        <v>155196.31</v>
      </c>
      <c r="E113" s="16">
        <f>169333.15-2329.7+3722.19</f>
        <v>170725.63999999998</v>
      </c>
      <c r="F113" s="16">
        <v>170039.55</v>
      </c>
      <c r="G113" s="16">
        <v>167013.53</v>
      </c>
      <c r="H113" s="16">
        <v>164233.35</v>
      </c>
    </row>
    <row r="114" spans="1:8" ht="45">
      <c r="A114" s="12" t="s">
        <v>194</v>
      </c>
      <c r="B114" s="10" t="s">
        <v>195</v>
      </c>
      <c r="C114" s="11">
        <v>15752.66</v>
      </c>
      <c r="D114" s="37">
        <v>13431.79</v>
      </c>
      <c r="E114" s="16">
        <v>16116.6</v>
      </c>
      <c r="F114" s="16">
        <v>20174.77</v>
      </c>
      <c r="G114" s="16">
        <v>20925.78</v>
      </c>
      <c r="H114" s="16">
        <v>21706.65</v>
      </c>
    </row>
    <row r="115" spans="1:8" s="9" customFormat="1" ht="14.25">
      <c r="A115" s="7" t="s">
        <v>196</v>
      </c>
      <c r="B115" s="7" t="s">
        <v>197</v>
      </c>
      <c r="C115" s="8">
        <f>SUM(C116:C126)</f>
        <v>270835.3499999999</v>
      </c>
      <c r="D115" s="36">
        <f>SUM(D119:D126)</f>
        <v>10019.58</v>
      </c>
      <c r="E115" s="8">
        <f>SUM(E119:E126)</f>
        <v>13455.25</v>
      </c>
      <c r="F115" s="8">
        <f aca="true" t="shared" si="29" ref="F115:H115">SUM(F119:F126)</f>
        <v>1880.34</v>
      </c>
      <c r="G115" s="8">
        <f t="shared" si="29"/>
        <v>1880.34</v>
      </c>
      <c r="H115" s="8">
        <f t="shared" si="29"/>
        <v>1880.34</v>
      </c>
    </row>
    <row r="116" spans="1:8" s="9" customFormat="1" ht="75">
      <c r="A116" s="10" t="s">
        <v>280</v>
      </c>
      <c r="B116" s="10" t="s">
        <v>281</v>
      </c>
      <c r="C116" s="11">
        <v>1980.95</v>
      </c>
      <c r="D116" s="37">
        <v>0</v>
      </c>
      <c r="E116" s="37">
        <v>0</v>
      </c>
      <c r="F116" s="37">
        <v>0</v>
      </c>
      <c r="G116" s="37">
        <v>0</v>
      </c>
      <c r="H116" s="37">
        <v>0</v>
      </c>
    </row>
    <row r="117" spans="1:8" s="9" customFormat="1" ht="195">
      <c r="A117" s="10" t="s">
        <v>262</v>
      </c>
      <c r="B117" s="10" t="s">
        <v>263</v>
      </c>
      <c r="C117" s="11">
        <v>18072.76</v>
      </c>
      <c r="D117" s="37">
        <v>0</v>
      </c>
      <c r="E117" s="37">
        <v>0</v>
      </c>
      <c r="F117" s="37">
        <v>0</v>
      </c>
      <c r="G117" s="37">
        <v>0</v>
      </c>
      <c r="H117" s="37">
        <v>0</v>
      </c>
    </row>
    <row r="118" spans="1:8" s="9" customFormat="1" ht="45">
      <c r="A118" s="10" t="s">
        <v>264</v>
      </c>
      <c r="B118" s="10" t="s">
        <v>265</v>
      </c>
      <c r="C118" s="11">
        <v>210230.17</v>
      </c>
      <c r="D118" s="37">
        <v>0</v>
      </c>
      <c r="E118" s="37">
        <v>0</v>
      </c>
      <c r="F118" s="37">
        <v>0</v>
      </c>
      <c r="G118" s="37">
        <v>0</v>
      </c>
      <c r="H118" s="37">
        <v>0</v>
      </c>
    </row>
    <row r="119" spans="1:8" s="9" customFormat="1" ht="45">
      <c r="A119" s="10" t="s">
        <v>198</v>
      </c>
      <c r="B119" s="10" t="s">
        <v>199</v>
      </c>
      <c r="C119" s="11">
        <v>1937.05</v>
      </c>
      <c r="D119" s="37">
        <v>1133.72</v>
      </c>
      <c r="E119" s="11">
        <f>2280.54-340+17.79</f>
        <v>1958.33</v>
      </c>
      <c r="F119" s="11">
        <v>1880.34</v>
      </c>
      <c r="G119" s="11">
        <v>1880.34</v>
      </c>
      <c r="H119" s="11">
        <v>1880.34</v>
      </c>
    </row>
    <row r="120" spans="1:8" s="9" customFormat="1" ht="270">
      <c r="A120" s="10" t="s">
        <v>266</v>
      </c>
      <c r="B120" s="10" t="s">
        <v>267</v>
      </c>
      <c r="C120" s="11">
        <v>18732.02</v>
      </c>
      <c r="D120" s="37">
        <v>0</v>
      </c>
      <c r="E120" s="37">
        <v>0</v>
      </c>
      <c r="F120" s="37">
        <v>0</v>
      </c>
      <c r="G120" s="37">
        <v>0</v>
      </c>
      <c r="H120" s="37">
        <v>0</v>
      </c>
    </row>
    <row r="121" spans="1:8" s="9" customFormat="1" ht="75">
      <c r="A121" s="10" t="s">
        <v>268</v>
      </c>
      <c r="B121" s="10" t="s">
        <v>269</v>
      </c>
      <c r="C121" s="11">
        <v>4126.4</v>
      </c>
      <c r="D121" s="37">
        <v>0</v>
      </c>
      <c r="E121" s="37">
        <v>0</v>
      </c>
      <c r="F121" s="37">
        <v>0</v>
      </c>
      <c r="G121" s="37">
        <v>0</v>
      </c>
      <c r="H121" s="37">
        <v>0</v>
      </c>
    </row>
    <row r="122" spans="1:8" s="9" customFormat="1" ht="60">
      <c r="A122" s="10" t="s">
        <v>276</v>
      </c>
      <c r="B122" s="10" t="s">
        <v>277</v>
      </c>
      <c r="C122" s="11">
        <v>2090.56</v>
      </c>
      <c r="D122" s="37">
        <v>0</v>
      </c>
      <c r="E122" s="37">
        <v>0</v>
      </c>
      <c r="F122" s="37">
        <v>0</v>
      </c>
      <c r="G122" s="37">
        <v>0</v>
      </c>
      <c r="H122" s="37">
        <v>0</v>
      </c>
    </row>
    <row r="123" spans="1:8" s="9" customFormat="1" ht="120">
      <c r="A123" s="10" t="s">
        <v>200</v>
      </c>
      <c r="B123" s="10" t="s">
        <v>201</v>
      </c>
      <c r="C123" s="11">
        <v>3647.83</v>
      </c>
      <c r="D123" s="37">
        <v>4483.68</v>
      </c>
      <c r="E123" s="11">
        <v>4483.68</v>
      </c>
      <c r="F123" s="37">
        <v>0</v>
      </c>
      <c r="G123" s="37">
        <v>0</v>
      </c>
      <c r="H123" s="37">
        <v>0</v>
      </c>
    </row>
    <row r="124" spans="1:8" s="9" customFormat="1" ht="150">
      <c r="A124" s="10" t="s">
        <v>202</v>
      </c>
      <c r="B124" s="10" t="s">
        <v>203</v>
      </c>
      <c r="C124" s="11">
        <v>6523.07</v>
      </c>
      <c r="D124" s="37">
        <v>2388.16</v>
      </c>
      <c r="E124" s="11">
        <v>2985.2</v>
      </c>
      <c r="F124" s="37">
        <v>0</v>
      </c>
      <c r="G124" s="37">
        <v>0</v>
      </c>
      <c r="H124" s="37">
        <v>0</v>
      </c>
    </row>
    <row r="125" spans="1:8" s="9" customFormat="1" ht="45">
      <c r="A125" s="10" t="s">
        <v>270</v>
      </c>
      <c r="B125" s="10" t="s">
        <v>271</v>
      </c>
      <c r="C125" s="11">
        <v>3494.54</v>
      </c>
      <c r="D125" s="37">
        <v>0</v>
      </c>
      <c r="E125" s="11">
        <v>0</v>
      </c>
      <c r="F125" s="37">
        <v>0</v>
      </c>
      <c r="G125" s="37">
        <v>0</v>
      </c>
      <c r="H125" s="37">
        <v>0</v>
      </c>
    </row>
    <row r="126" spans="1:8" s="9" customFormat="1" ht="315">
      <c r="A126" s="10" t="s">
        <v>204</v>
      </c>
      <c r="B126" s="10" t="s">
        <v>205</v>
      </c>
      <c r="C126" s="11">
        <v>0</v>
      </c>
      <c r="D126" s="37">
        <v>2014.02</v>
      </c>
      <c r="E126" s="11">
        <v>4028.04</v>
      </c>
      <c r="F126" s="11">
        <v>0</v>
      </c>
      <c r="G126" s="11">
        <v>0</v>
      </c>
      <c r="H126" s="11">
        <v>0</v>
      </c>
    </row>
    <row r="127" spans="1:8" s="9" customFormat="1" ht="14.25">
      <c r="A127" s="7" t="s">
        <v>272</v>
      </c>
      <c r="B127" s="7" t="s">
        <v>273</v>
      </c>
      <c r="C127" s="32">
        <v>-57.16</v>
      </c>
      <c r="D127" s="36">
        <f aca="true" t="shared" si="30" ref="D127">D128</f>
        <v>34997.240000000005</v>
      </c>
      <c r="E127" s="8">
        <v>0</v>
      </c>
      <c r="F127" s="8">
        <f aca="true" t="shared" si="31" ref="F127">F128</f>
        <v>0</v>
      </c>
      <c r="G127" s="8">
        <f aca="true" t="shared" si="32" ref="G127">G128</f>
        <v>0</v>
      </c>
      <c r="H127" s="8">
        <f aca="true" t="shared" si="33" ref="H127">H128</f>
        <v>0</v>
      </c>
    </row>
    <row r="128" spans="1:8" s="9" customFormat="1" ht="57">
      <c r="A128" s="7" t="s">
        <v>206</v>
      </c>
      <c r="B128" s="7" t="s">
        <v>207</v>
      </c>
      <c r="C128" s="8">
        <f aca="true" t="shared" si="34" ref="C128:D128">C129</f>
        <v>32126.91</v>
      </c>
      <c r="D128" s="36">
        <f t="shared" si="34"/>
        <v>34997.240000000005</v>
      </c>
      <c r="E128" s="8">
        <f>E129</f>
        <v>34981.9</v>
      </c>
      <c r="F128" s="8">
        <f aca="true" t="shared" si="35" ref="F128:H128">F129</f>
        <v>0</v>
      </c>
      <c r="G128" s="8">
        <f t="shared" si="35"/>
        <v>0</v>
      </c>
      <c r="H128" s="8">
        <f t="shared" si="35"/>
        <v>0</v>
      </c>
    </row>
    <row r="129" spans="1:8" s="9" customFormat="1" ht="85.5">
      <c r="A129" s="7" t="s">
        <v>208</v>
      </c>
      <c r="B129" s="7" t="s">
        <v>209</v>
      </c>
      <c r="C129" s="8">
        <f aca="true" t="shared" si="36" ref="C129:D129">SUM(C130:C131)</f>
        <v>32126.91</v>
      </c>
      <c r="D129" s="36">
        <f t="shared" si="36"/>
        <v>34997.240000000005</v>
      </c>
      <c r="E129" s="8">
        <f>SUM(E130:E131)</f>
        <v>34981.9</v>
      </c>
      <c r="F129" s="8">
        <f aca="true" t="shared" si="37" ref="F129:H129">SUM(F130:F131)</f>
        <v>0</v>
      </c>
      <c r="G129" s="8">
        <f t="shared" si="37"/>
        <v>0</v>
      </c>
      <c r="H129" s="8">
        <f t="shared" si="37"/>
        <v>0</v>
      </c>
    </row>
    <row r="130" spans="1:8" s="9" customFormat="1" ht="30">
      <c r="A130" s="10" t="s">
        <v>210</v>
      </c>
      <c r="B130" s="10" t="s">
        <v>211</v>
      </c>
      <c r="C130" s="11">
        <v>32126.91</v>
      </c>
      <c r="D130" s="37">
        <v>19126.13</v>
      </c>
      <c r="E130" s="11">
        <f>573.6+589.85+5943.32+12.54+40.96+11950.52</f>
        <v>19110.79</v>
      </c>
      <c r="F130" s="11">
        <v>0</v>
      </c>
      <c r="G130" s="11">
        <v>0</v>
      </c>
      <c r="H130" s="11">
        <v>0</v>
      </c>
    </row>
    <row r="131" spans="1:8" s="9" customFormat="1" ht="60">
      <c r="A131" s="10" t="s">
        <v>212</v>
      </c>
      <c r="B131" s="10" t="s">
        <v>213</v>
      </c>
      <c r="C131" s="11">
        <v>0</v>
      </c>
      <c r="D131" s="37">
        <v>15871.11</v>
      </c>
      <c r="E131" s="11">
        <v>15871.11</v>
      </c>
      <c r="F131" s="11">
        <v>0</v>
      </c>
      <c r="G131" s="11">
        <v>0</v>
      </c>
      <c r="H131" s="11">
        <v>0</v>
      </c>
    </row>
    <row r="132" spans="1:8" s="9" customFormat="1" ht="28.5">
      <c r="A132" s="7" t="s">
        <v>214</v>
      </c>
      <c r="B132" s="7" t="s">
        <v>215</v>
      </c>
      <c r="C132" s="8">
        <f aca="true" t="shared" si="38" ref="C132:D132">C133</f>
        <v>-46320.09</v>
      </c>
      <c r="D132" s="36">
        <f t="shared" si="38"/>
        <v>-26580.04</v>
      </c>
      <c r="E132" s="8">
        <f>E133</f>
        <v>-26580.03</v>
      </c>
      <c r="F132" s="8">
        <f aca="true" t="shared" si="39" ref="F132:H132">F133</f>
        <v>0</v>
      </c>
      <c r="G132" s="8">
        <f t="shared" si="39"/>
        <v>0</v>
      </c>
      <c r="H132" s="8">
        <f t="shared" si="39"/>
        <v>0</v>
      </c>
    </row>
    <row r="133" spans="1:8" s="9" customFormat="1" ht="42.75">
      <c r="A133" s="7" t="s">
        <v>216</v>
      </c>
      <c r="B133" s="7" t="s">
        <v>217</v>
      </c>
      <c r="C133" s="8">
        <f aca="true" t="shared" si="40" ref="C133:H133">SUM(C134:C145)</f>
        <v>-46320.09</v>
      </c>
      <c r="D133" s="36">
        <f t="shared" si="40"/>
        <v>-26580.04</v>
      </c>
      <c r="E133" s="8">
        <f t="shared" si="40"/>
        <v>-26580.03</v>
      </c>
      <c r="F133" s="8">
        <f t="shared" si="40"/>
        <v>0</v>
      </c>
      <c r="G133" s="8">
        <f t="shared" si="40"/>
        <v>0</v>
      </c>
      <c r="H133" s="8">
        <f t="shared" si="40"/>
        <v>0</v>
      </c>
    </row>
    <row r="134" spans="1:8" ht="60">
      <c r="A134" s="10" t="s">
        <v>218</v>
      </c>
      <c r="B134" s="10" t="s">
        <v>219</v>
      </c>
      <c r="C134" s="11">
        <v>-16607.08</v>
      </c>
      <c r="D134" s="37">
        <v>-4977.45</v>
      </c>
      <c r="E134" s="11">
        <v>-4977.45</v>
      </c>
      <c r="F134" s="11">
        <v>0</v>
      </c>
      <c r="G134" s="11">
        <v>0</v>
      </c>
      <c r="H134" s="11">
        <v>0</v>
      </c>
    </row>
    <row r="135" spans="1:8" ht="45">
      <c r="A135" s="10" t="s">
        <v>220</v>
      </c>
      <c r="B135" s="10" t="s">
        <v>221</v>
      </c>
      <c r="C135" s="11">
        <v>0</v>
      </c>
      <c r="D135" s="37">
        <v>-3981.16</v>
      </c>
      <c r="E135" s="11">
        <v>-3981.16</v>
      </c>
      <c r="F135" s="11">
        <v>0</v>
      </c>
      <c r="G135" s="11">
        <v>0</v>
      </c>
      <c r="H135" s="11">
        <v>0</v>
      </c>
    </row>
    <row r="136" spans="1:8" ht="45">
      <c r="A136" s="10" t="s">
        <v>222</v>
      </c>
      <c r="B136" s="10" t="s">
        <v>223</v>
      </c>
      <c r="C136" s="11">
        <v>0</v>
      </c>
      <c r="D136" s="37">
        <v>-1879.69</v>
      </c>
      <c r="E136" s="11">
        <v>-1879.69</v>
      </c>
      <c r="F136" s="11">
        <v>0</v>
      </c>
      <c r="G136" s="11">
        <v>0</v>
      </c>
      <c r="H136" s="11">
        <v>0</v>
      </c>
    </row>
    <row r="137" spans="1:8" s="9" customFormat="1" ht="30">
      <c r="A137" s="10" t="s">
        <v>224</v>
      </c>
      <c r="B137" s="10" t="s">
        <v>225</v>
      </c>
      <c r="C137" s="11">
        <v>-86.71</v>
      </c>
      <c r="D137" s="37">
        <v>-58.67</v>
      </c>
      <c r="E137" s="11">
        <f>-35.59-23.08</f>
        <v>-58.67</v>
      </c>
      <c r="F137" s="11">
        <v>0</v>
      </c>
      <c r="G137" s="11">
        <v>0</v>
      </c>
      <c r="H137" s="11">
        <v>0</v>
      </c>
    </row>
    <row r="138" spans="1:8" s="9" customFormat="1" ht="45">
      <c r="A138" s="10" t="s">
        <v>226</v>
      </c>
      <c r="B138" s="10" t="s">
        <v>227</v>
      </c>
      <c r="C138" s="11">
        <v>0</v>
      </c>
      <c r="D138" s="37">
        <v>-21.95</v>
      </c>
      <c r="E138" s="11">
        <v>-21.95</v>
      </c>
      <c r="F138" s="11">
        <v>0</v>
      </c>
      <c r="G138" s="11">
        <v>0</v>
      </c>
      <c r="H138" s="11">
        <v>0</v>
      </c>
    </row>
    <row r="139" spans="1:8" s="9" customFormat="1" ht="60">
      <c r="A139" s="10" t="s">
        <v>228</v>
      </c>
      <c r="B139" s="10" t="s">
        <v>229</v>
      </c>
      <c r="C139" s="11">
        <v>0</v>
      </c>
      <c r="D139" s="37">
        <v>-1934.05</v>
      </c>
      <c r="E139" s="11">
        <v>-1934.05</v>
      </c>
      <c r="F139" s="11">
        <v>0</v>
      </c>
      <c r="G139" s="11">
        <v>0</v>
      </c>
      <c r="H139" s="11">
        <v>0</v>
      </c>
    </row>
    <row r="140" spans="1:8" s="9" customFormat="1" ht="120">
      <c r="A140" s="10" t="s">
        <v>230</v>
      </c>
      <c r="B140" s="10" t="s">
        <v>231</v>
      </c>
      <c r="C140" s="11">
        <v>-59.91</v>
      </c>
      <c r="D140" s="37">
        <v>-47.42</v>
      </c>
      <c r="E140" s="11">
        <v>-47.42</v>
      </c>
      <c r="F140" s="11">
        <v>0</v>
      </c>
      <c r="G140" s="11">
        <v>0</v>
      </c>
      <c r="H140" s="11">
        <v>0</v>
      </c>
    </row>
    <row r="141" spans="1:8" s="9" customFormat="1" ht="60">
      <c r="A141" s="10" t="s">
        <v>232</v>
      </c>
      <c r="B141" s="10" t="s">
        <v>233</v>
      </c>
      <c r="C141" s="11">
        <v>-250</v>
      </c>
      <c r="D141" s="37">
        <v>-20.56</v>
      </c>
      <c r="E141" s="11">
        <v>-20.56</v>
      </c>
      <c r="F141" s="11">
        <v>0</v>
      </c>
      <c r="G141" s="11">
        <v>0</v>
      </c>
      <c r="H141" s="11">
        <v>0</v>
      </c>
    </row>
    <row r="142" spans="1:8" s="9" customFormat="1" ht="45">
      <c r="A142" s="10" t="s">
        <v>234</v>
      </c>
      <c r="B142" s="10" t="s">
        <v>235</v>
      </c>
      <c r="C142" s="11">
        <v>0</v>
      </c>
      <c r="D142" s="37">
        <v>-1.64</v>
      </c>
      <c r="E142" s="11">
        <f>-0.4-1.24</f>
        <v>-1.6400000000000001</v>
      </c>
      <c r="F142" s="11">
        <v>0</v>
      </c>
      <c r="G142" s="11">
        <v>0</v>
      </c>
      <c r="H142" s="11">
        <v>0</v>
      </c>
    </row>
    <row r="143" spans="1:8" s="9" customFormat="1" ht="75">
      <c r="A143" s="10" t="s">
        <v>236</v>
      </c>
      <c r="B143" s="10" t="s">
        <v>237</v>
      </c>
      <c r="C143" s="11">
        <v>0</v>
      </c>
      <c r="D143" s="37">
        <v>-391.92</v>
      </c>
      <c r="E143" s="11">
        <v>-391.92</v>
      </c>
      <c r="F143" s="11">
        <v>0</v>
      </c>
      <c r="G143" s="11">
        <v>0</v>
      </c>
      <c r="H143" s="11">
        <v>0</v>
      </c>
    </row>
    <row r="144" spans="1:8" s="9" customFormat="1" ht="60">
      <c r="A144" s="10" t="s">
        <v>274</v>
      </c>
      <c r="B144" s="10" t="s">
        <v>275</v>
      </c>
      <c r="C144" s="11">
        <v>-8544.52</v>
      </c>
      <c r="D144" s="37">
        <v>0</v>
      </c>
      <c r="E144" s="11">
        <v>0</v>
      </c>
      <c r="F144" s="11">
        <v>0</v>
      </c>
      <c r="G144" s="11">
        <v>0</v>
      </c>
      <c r="H144" s="11">
        <v>0</v>
      </c>
    </row>
    <row r="145" spans="1:8" s="9" customFormat="1" ht="45">
      <c r="A145" s="10" t="s">
        <v>238</v>
      </c>
      <c r="B145" s="10" t="s">
        <v>239</v>
      </c>
      <c r="C145" s="11">
        <v>-20771.87</v>
      </c>
      <c r="D145" s="37">
        <v>-13265.53</v>
      </c>
      <c r="E145" s="11">
        <f>-65.52-181.48-2.87-554.88-5943.32-867.43-961.64-4683.07-5.31</f>
        <v>-13265.519999999999</v>
      </c>
      <c r="F145" s="11">
        <v>0</v>
      </c>
      <c r="G145" s="11">
        <v>0</v>
      </c>
      <c r="H145" s="11">
        <v>0</v>
      </c>
    </row>
    <row r="146" spans="1:8" s="9" customFormat="1" ht="14.25">
      <c r="A146" s="7"/>
      <c r="B146" s="7" t="s">
        <v>240</v>
      </c>
      <c r="C146" s="8">
        <f aca="true" t="shared" si="41" ref="C146:H146">C7+C44</f>
        <v>4136732.51</v>
      </c>
      <c r="D146" s="36">
        <f t="shared" si="41"/>
        <v>3284314.97</v>
      </c>
      <c r="E146" s="8">
        <f t="shared" si="41"/>
        <v>4572879.03</v>
      </c>
      <c r="F146" s="8">
        <f t="shared" si="41"/>
        <v>3180332.4700000007</v>
      </c>
      <c r="G146" s="8">
        <f t="shared" si="41"/>
        <v>3146943.5900000003</v>
      </c>
      <c r="H146" s="8">
        <f t="shared" si="41"/>
        <v>2873077.5500000003</v>
      </c>
    </row>
    <row r="147" spans="1:8" ht="12.75">
      <c r="A147" s="20"/>
      <c r="B147" s="20"/>
      <c r="C147" s="21"/>
      <c r="D147" s="35"/>
      <c r="E147" s="22"/>
      <c r="F147" s="22"/>
      <c r="G147" s="22"/>
      <c r="H147" s="22"/>
    </row>
    <row r="148" spans="1:8" ht="12.75">
      <c r="A148" s="20"/>
      <c r="B148" s="20"/>
      <c r="C148" s="21"/>
      <c r="D148" s="35"/>
      <c r="E148" s="22"/>
      <c r="F148" s="22"/>
      <c r="G148" s="22"/>
      <c r="H148" s="22"/>
    </row>
    <row r="149" spans="2:4" ht="12.75">
      <c r="B149" s="1"/>
      <c r="C149" s="29"/>
      <c r="D149" s="41"/>
    </row>
    <row r="150" spans="1:8" ht="15">
      <c r="A150"/>
      <c r="B150" s="1"/>
      <c r="C150" s="29"/>
      <c r="D150" s="41"/>
      <c r="E150"/>
      <c r="F150"/>
      <c r="G150"/>
      <c r="H150"/>
    </row>
    <row r="151" spans="1:8" ht="15">
      <c r="A151"/>
      <c r="B151" s="1"/>
      <c r="C151" s="29"/>
      <c r="D151" s="41"/>
      <c r="E151"/>
      <c r="F151"/>
      <c r="G151"/>
      <c r="H151"/>
    </row>
    <row r="152" spans="1:8" ht="15">
      <c r="A152"/>
      <c r="B152" s="1"/>
      <c r="C152" s="29"/>
      <c r="D152" s="41"/>
      <c r="E152"/>
      <c r="F152"/>
      <c r="G152"/>
      <c r="H152"/>
    </row>
    <row r="153" spans="1:8" ht="15">
      <c r="A153"/>
      <c r="B153" s="1"/>
      <c r="C153" s="29"/>
      <c r="D153" s="41"/>
      <c r="E153"/>
      <c r="F153"/>
      <c r="G153"/>
      <c r="H153"/>
    </row>
    <row r="154" spans="1:8" ht="15">
      <c r="A154"/>
      <c r="B154" s="1"/>
      <c r="C154" s="29"/>
      <c r="D154" s="41"/>
      <c r="E154"/>
      <c r="F154"/>
      <c r="G154"/>
      <c r="H154"/>
    </row>
    <row r="155" spans="1:8" ht="15">
      <c r="A155"/>
      <c r="B155" s="1"/>
      <c r="C155" s="29"/>
      <c r="D155" s="41"/>
      <c r="E155"/>
      <c r="F155"/>
      <c r="G155"/>
      <c r="H155"/>
    </row>
    <row r="156" spans="1:8" ht="15">
      <c r="A156"/>
      <c r="B156" s="1"/>
      <c r="C156" s="29"/>
      <c r="D156" s="41"/>
      <c r="E156"/>
      <c r="F156"/>
      <c r="G156"/>
      <c r="H156"/>
    </row>
    <row r="157" spans="1:8" ht="15">
      <c r="A157"/>
      <c r="B157" s="1"/>
      <c r="C157" s="29"/>
      <c r="D157" s="41"/>
      <c r="E157"/>
      <c r="F157"/>
      <c r="G157"/>
      <c r="H157"/>
    </row>
    <row r="158" spans="1:8" ht="15">
      <c r="A158"/>
      <c r="B158" s="1"/>
      <c r="C158" s="29"/>
      <c r="D158" s="41"/>
      <c r="E158"/>
      <c r="F158"/>
      <c r="G158"/>
      <c r="H158"/>
    </row>
    <row r="159" spans="1:8" ht="15">
      <c r="A159"/>
      <c r="B159" s="1"/>
      <c r="C159" s="29"/>
      <c r="D159" s="41"/>
      <c r="E159"/>
      <c r="F159"/>
      <c r="G159"/>
      <c r="H159"/>
    </row>
    <row r="160" spans="1:8" ht="15">
      <c r="A160"/>
      <c r="B160" s="1"/>
      <c r="C160" s="29"/>
      <c r="D160" s="41"/>
      <c r="E160"/>
      <c r="F160"/>
      <c r="G160"/>
      <c r="H160"/>
    </row>
    <row r="161" spans="1:8" ht="15">
      <c r="A161"/>
      <c r="B161" s="1"/>
      <c r="C161" s="29"/>
      <c r="D161" s="41"/>
      <c r="E161"/>
      <c r="F161"/>
      <c r="G161"/>
      <c r="H161"/>
    </row>
    <row r="162" spans="1:8" ht="15">
      <c r="A162"/>
      <c r="B162" s="1"/>
      <c r="C162" s="29"/>
      <c r="D162" s="41"/>
      <c r="E162"/>
      <c r="F162"/>
      <c r="G162"/>
      <c r="H162"/>
    </row>
    <row r="163" spans="1:8" ht="15">
      <c r="A163"/>
      <c r="B163" s="1"/>
      <c r="C163" s="29"/>
      <c r="D163" s="41"/>
      <c r="E163"/>
      <c r="F163"/>
      <c r="G163"/>
      <c r="H163"/>
    </row>
    <row r="164" spans="1:8" ht="15">
      <c r="A164"/>
      <c r="B164" s="1"/>
      <c r="C164" s="29"/>
      <c r="D164" s="41"/>
      <c r="E164"/>
      <c r="F164"/>
      <c r="G164"/>
      <c r="H164"/>
    </row>
    <row r="165" spans="1:8" ht="15">
      <c r="A165"/>
      <c r="B165" s="1"/>
      <c r="C165" s="29"/>
      <c r="D165" s="41"/>
      <c r="E165"/>
      <c r="F165"/>
      <c r="G165"/>
      <c r="H165"/>
    </row>
    <row r="166" spans="1:8" ht="15">
      <c r="A166"/>
      <c r="B166" s="1"/>
      <c r="C166" s="29"/>
      <c r="D166" s="41"/>
      <c r="E166"/>
      <c r="F166"/>
      <c r="G166"/>
      <c r="H166"/>
    </row>
    <row r="167" spans="1:8" ht="15">
      <c r="A167"/>
      <c r="B167" s="1"/>
      <c r="C167" s="29"/>
      <c r="D167" s="41"/>
      <c r="E167"/>
      <c r="F167"/>
      <c r="G167"/>
      <c r="H167"/>
    </row>
    <row r="168" spans="1:8" ht="15">
      <c r="A168"/>
      <c r="B168" s="1"/>
      <c r="C168" s="29"/>
      <c r="D168" s="41"/>
      <c r="E168"/>
      <c r="F168"/>
      <c r="G168"/>
      <c r="H168"/>
    </row>
    <row r="169" spans="1:8" ht="15">
      <c r="A169"/>
      <c r="B169" s="1"/>
      <c r="C169" s="29"/>
      <c r="D169" s="41"/>
      <c r="E169"/>
      <c r="F169"/>
      <c r="G169"/>
      <c r="H169"/>
    </row>
    <row r="170" spans="1:8" ht="15">
      <c r="A170"/>
      <c r="B170" s="1"/>
      <c r="C170" s="29"/>
      <c r="D170" s="41"/>
      <c r="E170"/>
      <c r="F170"/>
      <c r="G170"/>
      <c r="H170"/>
    </row>
    <row r="171" spans="1:8" ht="15">
      <c r="A171"/>
      <c r="B171" s="1"/>
      <c r="C171" s="29"/>
      <c r="D171" s="41"/>
      <c r="E171"/>
      <c r="F171"/>
      <c r="G171"/>
      <c r="H171"/>
    </row>
    <row r="172" spans="1:8" ht="15">
      <c r="A172"/>
      <c r="B172" s="1"/>
      <c r="C172" s="29"/>
      <c r="D172" s="41"/>
      <c r="E172"/>
      <c r="F172"/>
      <c r="G172"/>
      <c r="H172"/>
    </row>
    <row r="173" spans="1:8" ht="15">
      <c r="A173"/>
      <c r="B173" s="1"/>
      <c r="C173" s="29"/>
      <c r="D173" s="41"/>
      <c r="E173"/>
      <c r="F173"/>
      <c r="G173"/>
      <c r="H173"/>
    </row>
    <row r="174" spans="1:8" ht="15">
      <c r="A174"/>
      <c r="B174" s="1"/>
      <c r="C174" s="29"/>
      <c r="D174" s="41"/>
      <c r="E174"/>
      <c r="F174"/>
      <c r="G174"/>
      <c r="H174"/>
    </row>
  </sheetData>
  <autoFilter ref="A6:H146"/>
  <mergeCells count="8">
    <mergeCell ref="A2:E2"/>
    <mergeCell ref="A3:H3"/>
    <mergeCell ref="A5:A6"/>
    <mergeCell ref="B5:B6"/>
    <mergeCell ref="C5:C6"/>
    <mergeCell ref="D5:D6"/>
    <mergeCell ref="E5:E6"/>
    <mergeCell ref="F5:H5"/>
  </mergeCells>
  <printOptions/>
  <pageMargins left="1.3779527559055118" right="0.3937007874015748" top="0.32" bottom="0.43" header="0" footer="0"/>
  <pageSetup fitToHeight="11" horizontalDpi="600" verticalDpi="600" orientation="portrait" paperSize="9" scale="4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Сидоренко ОВ</dc:creator>
  <cp:keywords/>
  <dc:description/>
  <cp:lastModifiedBy>Адаменко АС</cp:lastModifiedBy>
  <dcterms:created xsi:type="dcterms:W3CDTF">2023-11-20T11:48:29Z</dcterms:created>
  <dcterms:modified xsi:type="dcterms:W3CDTF">2023-11-21T09:43:58Z</dcterms:modified>
  <cp:category/>
  <cp:version/>
  <cp:contentType/>
  <cp:contentStatus/>
</cp:coreProperties>
</file>